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firstSheet="1" activeTab="1"/>
  </bookViews>
  <sheets>
    <sheet name="圆曲线要素" sheetId="1" r:id="rId1"/>
    <sheet name="平曲线(对称形)要素计算" sheetId="2" r:id="rId2"/>
    <sheet name="平曲线(非对称形)要素计算" sheetId="3" r:id="rId3"/>
    <sheet name="逐桩坐标" sheetId="4" r:id="rId4"/>
    <sheet name="桥涵及涵洞放样" sheetId="5" r:id="rId5"/>
    <sheet name="边桩放样" sheetId="6" r:id="rId6"/>
  </sheets>
  <definedNames/>
  <calcPr fullCalcOnLoad="1"/>
</workbook>
</file>

<file path=xl/sharedStrings.xml><?xml version="1.0" encoding="utf-8"?>
<sst xmlns="http://schemas.openxmlformats.org/spreadsheetml/2006/main" count="148" uniqueCount="104">
  <si>
    <t>平曲线要素计算</t>
  </si>
  <si>
    <t>说明：
白色区域为输入区域</t>
  </si>
  <si>
    <t>交点号</t>
  </si>
  <si>
    <t>交点坐标</t>
  </si>
  <si>
    <t>交点
桩号</t>
  </si>
  <si>
    <t>偏角(度分秒)</t>
  </si>
  <si>
    <t>曲线要素值(m)</t>
  </si>
  <si>
    <t>X</t>
  </si>
  <si>
    <t>Y</t>
  </si>
  <si>
    <t>左(-)、右(+)</t>
  </si>
  <si>
    <t>R</t>
  </si>
  <si>
    <t>Lh1</t>
  </si>
  <si>
    <t>Lh2</t>
  </si>
  <si>
    <t>E</t>
  </si>
  <si>
    <t>曲线控制桩号</t>
  </si>
  <si>
    <t>直线长度(m)及方向(度分秒)</t>
  </si>
  <si>
    <t>ZH</t>
  </si>
  <si>
    <t>HY</t>
  </si>
  <si>
    <t>QZ</t>
  </si>
  <si>
    <t>YH</t>
  </si>
  <si>
    <t>HZ</t>
  </si>
  <si>
    <t>直线长</t>
  </si>
  <si>
    <t>交点间距</t>
  </si>
  <si>
    <t>说明：桩号输入按正常输入即可，如“K10+234.56”、“K3+000”</t>
  </si>
  <si>
    <t>逐桩坐标计算</t>
  </si>
  <si>
    <t>说明：
白色区域为输入区域</t>
  </si>
  <si>
    <t>桩号</t>
  </si>
  <si>
    <t>中桩</t>
  </si>
  <si>
    <t>法线方位角
左-&gt;右
(度分秒)</t>
  </si>
  <si>
    <t>左边桩</t>
  </si>
  <si>
    <t>右边桩</t>
  </si>
  <si>
    <t>X</t>
  </si>
  <si>
    <t>Y</t>
  </si>
  <si>
    <t>距离(S)</t>
  </si>
  <si>
    <t>XL</t>
  </si>
  <si>
    <t>YL</t>
  </si>
  <si>
    <t>S</t>
  </si>
  <si>
    <t>XR</t>
  </si>
  <si>
    <t>YR</t>
  </si>
  <si>
    <t>说明：桩号输入按正常输入即可，如“K10+234.56”、“K3+000”</t>
  </si>
  <si>
    <t>桥梁及涵洞放样计算</t>
  </si>
  <si>
    <t>桩号</t>
  </si>
  <si>
    <t>中桩</t>
  </si>
  <si>
    <t>法线方位角
左-&gt;右
(度分秒)</t>
  </si>
  <si>
    <t>偏角
(度分秒)</t>
  </si>
  <si>
    <t>左边桩</t>
  </si>
  <si>
    <t>右边桩</t>
  </si>
  <si>
    <t>距离(S)</t>
  </si>
  <si>
    <t>XL</t>
  </si>
  <si>
    <t>YL</t>
  </si>
  <si>
    <t>S</t>
  </si>
  <si>
    <t>XR</t>
  </si>
  <si>
    <t>YR</t>
  </si>
  <si>
    <t>偏角为涵洞的水流方向与路线前进方向的右偏角</t>
  </si>
  <si>
    <t>距离(S)</t>
  </si>
  <si>
    <t>XR</t>
  </si>
  <si>
    <t>YR</t>
  </si>
  <si>
    <t>说明：桩号输入按正常输入即可，如“K10+234.56”、“K3+000”</t>
  </si>
  <si>
    <t>偏角为涵洞的水流方向与路线前进方向的右偏角</t>
  </si>
  <si>
    <t>边桩放样(坡口线或坡脚线)</t>
  </si>
  <si>
    <t>测量数据</t>
  </si>
  <si>
    <t>X</t>
  </si>
  <si>
    <t>Y</t>
  </si>
  <si>
    <t>Z</t>
  </si>
  <si>
    <t>假定中桩
桩号</t>
  </si>
  <si>
    <t>对应中桩
桩号</t>
  </si>
  <si>
    <t>LY2</t>
  </si>
  <si>
    <t>方位角
(度)</t>
  </si>
  <si>
    <t>备注</t>
  </si>
  <si>
    <t>A1</t>
  </si>
  <si>
    <t>A2</t>
  </si>
  <si>
    <t>q1</t>
  </si>
  <si>
    <t>q2</t>
  </si>
  <si>
    <t>平曲线要素计算</t>
  </si>
  <si>
    <t>说明：
白色区域为输入区域</t>
  </si>
  <si>
    <t>交点号</t>
  </si>
  <si>
    <t>交点坐标</t>
  </si>
  <si>
    <t>交点
桩号</t>
  </si>
  <si>
    <t>偏角(度分秒)</t>
  </si>
  <si>
    <t>曲线要素值(m)</t>
  </si>
  <si>
    <t>X</t>
  </si>
  <si>
    <t>Y</t>
  </si>
  <si>
    <t>左(-)、右(+)</t>
  </si>
  <si>
    <t>R</t>
  </si>
  <si>
    <t>Lh1</t>
  </si>
  <si>
    <t>Lh2</t>
  </si>
  <si>
    <t>A1</t>
  </si>
  <si>
    <t>A2</t>
  </si>
  <si>
    <t>q1</t>
  </si>
  <si>
    <t>q2</t>
  </si>
  <si>
    <t>LY2</t>
  </si>
  <si>
    <t>E</t>
  </si>
  <si>
    <t>曲线控制桩号</t>
  </si>
  <si>
    <t>直线长度(m)及方向(度分秒)</t>
  </si>
  <si>
    <t>ZH</t>
  </si>
  <si>
    <t>HY</t>
  </si>
  <si>
    <t>QZ</t>
  </si>
  <si>
    <t>YH</t>
  </si>
  <si>
    <t>HZ</t>
  </si>
  <si>
    <t>直线长</t>
  </si>
  <si>
    <t>交点间距</t>
  </si>
  <si>
    <t>方位角
(度)</t>
  </si>
  <si>
    <t>备注</t>
  </si>
  <si>
    <t>说明：桩号输入按正常输入即可，如“K10+234.56”、“K3+000”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</si>
</sst>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_ "/>
    <numFmt numFmtId="179" formatCode="0.00000_ "/>
    <numFmt numFmtId="180" formatCode="0.0000000_ "/>
    <numFmt numFmtId="181" formatCode="0.000000_ 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color indexed="10"/>
      <name val="宋体"/>
      <family val="0"/>
    </font>
    <font>
      <sz val="10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4" fillId="34" borderId="11" xfId="0" applyNumberFormat="1" applyFont="1" applyFill="1" applyBorder="1" applyAlignment="1">
      <alignment horizontal="center" vertical="center"/>
    </xf>
    <xf numFmtId="176" fontId="4" fillId="34" borderId="11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17</xdr:col>
      <xdr:colOff>485775</xdr:colOff>
      <xdr:row>2</xdr:row>
      <xdr:rowOff>95250</xdr:rowOff>
    </xdr:to>
    <xdr:pic>
      <xdr:nvPicPr>
        <xdr:cNvPr id="1" name="图片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1552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29"/>
  <sheetViews>
    <sheetView showZeros="0" zoomScalePageLayoutView="0" workbookViewId="0" topLeftCell="A1">
      <selection activeCell="C17" sqref="C17:C18"/>
    </sheetView>
  </sheetViews>
  <sheetFormatPr defaultColWidth="9.00390625" defaultRowHeight="14.25"/>
  <cols>
    <col min="1" max="1" width="3.375" style="1" customWidth="1"/>
    <col min="2" max="2" width="7.125" style="1" customWidth="1"/>
    <col min="3" max="3" width="11.00390625" style="1" customWidth="1"/>
    <col min="4" max="4" width="10.875" style="1" customWidth="1"/>
    <col min="5" max="5" width="9.375" style="1" customWidth="1"/>
    <col min="6" max="6" width="10.75390625" style="1" customWidth="1"/>
    <col min="7" max="10" width="7.25390625" style="1" customWidth="1"/>
    <col min="11" max="11" width="8.00390625" style="1" customWidth="1"/>
    <col min="12" max="15" width="7.25390625" style="1" customWidth="1"/>
    <col min="16" max="18" width="7.00390625" style="1" customWidth="1"/>
    <col min="19" max="16384" width="9.00390625" style="1" customWidth="1"/>
  </cols>
  <sheetData>
    <row r="2" spans="4:13" ht="12" customHeight="1">
      <c r="D2" s="41" t="s">
        <v>73</v>
      </c>
      <c r="E2" s="41"/>
      <c r="F2" s="41"/>
      <c r="G2" s="41"/>
      <c r="H2" s="41"/>
      <c r="I2" s="41"/>
      <c r="J2" s="41"/>
      <c r="K2" s="38" t="s">
        <v>74</v>
      </c>
      <c r="L2" s="39"/>
      <c r="M2" s="39"/>
    </row>
    <row r="3" spans="4:13" ht="12.75" customHeight="1" thickBot="1">
      <c r="D3" s="42"/>
      <c r="E3" s="42"/>
      <c r="F3" s="42"/>
      <c r="G3" s="43"/>
      <c r="H3" s="43"/>
      <c r="I3" s="43"/>
      <c r="J3" s="43"/>
      <c r="K3" s="40"/>
      <c r="L3" s="40"/>
      <c r="M3" s="40"/>
    </row>
    <row r="4" spans="2:15" ht="14.25" customHeight="1">
      <c r="B4" s="36" t="s">
        <v>75</v>
      </c>
      <c r="C4" s="44" t="s">
        <v>76</v>
      </c>
      <c r="D4" s="44"/>
      <c r="E4" s="45" t="s">
        <v>77</v>
      </c>
      <c r="F4" s="2" t="s">
        <v>78</v>
      </c>
      <c r="G4" s="33" t="s">
        <v>79</v>
      </c>
      <c r="H4" s="34"/>
      <c r="I4" s="34"/>
      <c r="J4" s="34"/>
      <c r="K4" s="34"/>
      <c r="L4" s="34"/>
      <c r="M4" s="34"/>
      <c r="N4" s="34"/>
      <c r="O4" s="47"/>
    </row>
    <row r="5" spans="2:15" ht="12">
      <c r="B5" s="37"/>
      <c r="C5" s="3" t="s">
        <v>80</v>
      </c>
      <c r="D5" s="3" t="s">
        <v>81</v>
      </c>
      <c r="E5" s="46"/>
      <c r="F5" s="3" t="s">
        <v>82</v>
      </c>
      <c r="G5" s="3" t="s">
        <v>83</v>
      </c>
      <c r="H5" s="3" t="s">
        <v>84</v>
      </c>
      <c r="I5" s="3" t="s">
        <v>85</v>
      </c>
      <c r="J5" s="12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13" t="s">
        <v>91</v>
      </c>
    </row>
    <row r="6" spans="2:15" ht="12">
      <c r="B6" s="4">
        <v>0</v>
      </c>
      <c r="C6" s="5">
        <v>190486.7476</v>
      </c>
      <c r="D6" s="5">
        <v>63115.0779</v>
      </c>
      <c r="E6" s="5">
        <v>0</v>
      </c>
      <c r="F6" s="5"/>
      <c r="G6" s="7"/>
      <c r="H6" s="7"/>
      <c r="I6" s="7"/>
      <c r="J6" s="6"/>
      <c r="K6" s="6"/>
      <c r="L6" s="6"/>
      <c r="M6" s="6"/>
      <c r="N6" s="6"/>
      <c r="O6" s="6"/>
    </row>
    <row r="7" spans="2:15" ht="12">
      <c r="B7" s="4">
        <v>1</v>
      </c>
      <c r="C7" s="5">
        <v>191525.1869</v>
      </c>
      <c r="D7" s="5">
        <v>63703.1515</v>
      </c>
      <c r="E7" s="5">
        <v>1193.39</v>
      </c>
      <c r="F7" s="5">
        <v>-15.494264</v>
      </c>
      <c r="G7" s="7">
        <v>1000</v>
      </c>
      <c r="H7" s="7">
        <v>0</v>
      </c>
      <c r="I7" s="7">
        <v>0</v>
      </c>
      <c r="J7" s="32">
        <f aca="true" t="shared" si="0" ref="J7:J14">SQRT(G7*H7)</f>
        <v>0</v>
      </c>
      <c r="K7" s="32">
        <f aca="true" t="shared" si="1" ref="K7:K14">SQRT(G7*I7)</f>
        <v>0</v>
      </c>
      <c r="L7" s="6">
        <f>H7/2-H7^3/(240*$G7^2)</f>
        <v>0</v>
      </c>
      <c r="M7" s="6">
        <f>I7/2-I7^3/(240*$G7^2)</f>
        <v>0</v>
      </c>
      <c r="N7" s="6"/>
      <c r="O7" s="6"/>
    </row>
    <row r="8" spans="2:15" ht="12">
      <c r="B8" s="4">
        <v>2</v>
      </c>
      <c r="C8" s="5">
        <v>191769.2021</v>
      </c>
      <c r="D8" s="5">
        <v>63762.6116</v>
      </c>
      <c r="E8" s="5">
        <v>1442.78</v>
      </c>
      <c r="F8" s="5">
        <v>12.474879</v>
      </c>
      <c r="G8" s="7">
        <v>1000</v>
      </c>
      <c r="H8" s="7">
        <v>0</v>
      </c>
      <c r="I8" s="7">
        <v>0</v>
      </c>
      <c r="J8" s="32">
        <f t="shared" si="0"/>
        <v>0</v>
      </c>
      <c r="K8" s="32">
        <f t="shared" si="1"/>
        <v>0</v>
      </c>
      <c r="L8" s="6">
        <f>H8/2-H8^3/(240*$G8^2)</f>
        <v>0</v>
      </c>
      <c r="M8" s="6">
        <f>I8/2-I8^3/(240*$G8^2)</f>
        <v>0</v>
      </c>
      <c r="N8" s="6"/>
      <c r="O8" s="6"/>
    </row>
    <row r="9" spans="2:15" ht="12">
      <c r="B9" s="4">
        <v>3</v>
      </c>
      <c r="C9" s="5">
        <v>192300.1083</v>
      </c>
      <c r="D9" s="5">
        <v>64027.2131</v>
      </c>
      <c r="E9" s="5">
        <v>2035.04</v>
      </c>
      <c r="F9" s="5">
        <v>31.152889</v>
      </c>
      <c r="G9" s="7">
        <v>300</v>
      </c>
      <c r="H9" s="7">
        <v>80.083</v>
      </c>
      <c r="I9" s="7">
        <v>79.628</v>
      </c>
      <c r="J9" s="32">
        <f t="shared" si="0"/>
        <v>154.99967741901915</v>
      </c>
      <c r="K9" s="32">
        <f t="shared" si="1"/>
        <v>154.5587267028297</v>
      </c>
      <c r="L9" s="31">
        <f aca="true" t="shared" si="2" ref="L9:L14">IF(OR(G9=""),"",H9/2-H9^3/(240*$G9^2))</f>
        <v>40.017722441947605</v>
      </c>
      <c r="M9" s="31">
        <f aca="true" t="shared" si="3" ref="M9:M14">IF(OR(G9=""),"",I9/2-I9^3/(240*$G9^2))</f>
        <v>39.79062542774624</v>
      </c>
      <c r="N9" s="6"/>
      <c r="O9" s="6"/>
    </row>
    <row r="10" spans="2:15" ht="12">
      <c r="B10" s="4">
        <v>4</v>
      </c>
      <c r="C10" s="5">
        <v>192484.959</v>
      </c>
      <c r="D10" s="5">
        <v>64320.1781</v>
      </c>
      <c r="E10" s="5">
        <v>2376.81</v>
      </c>
      <c r="F10" s="5">
        <v>-62.305777</v>
      </c>
      <c r="G10" s="7">
        <v>300</v>
      </c>
      <c r="H10" s="7">
        <v>79.628</v>
      </c>
      <c r="I10" s="7">
        <v>79.628</v>
      </c>
      <c r="J10" s="32">
        <f t="shared" si="0"/>
        <v>154.5587267028297</v>
      </c>
      <c r="K10" s="32">
        <f t="shared" si="1"/>
        <v>154.5587267028297</v>
      </c>
      <c r="L10" s="31">
        <f t="shared" si="2"/>
        <v>39.79062542774624</v>
      </c>
      <c r="M10" s="31">
        <f t="shared" si="3"/>
        <v>39.79062542774624</v>
      </c>
      <c r="N10" s="6"/>
      <c r="O10" s="6"/>
    </row>
    <row r="11" spans="2:15" ht="12">
      <c r="B11" s="4">
        <v>5</v>
      </c>
      <c r="C11" s="5">
        <v>192830.1687</v>
      </c>
      <c r="D11" s="5">
        <v>64291.393</v>
      </c>
      <c r="E11" s="5">
        <v>2685.33</v>
      </c>
      <c r="F11" s="5">
        <v>31.152886</v>
      </c>
      <c r="G11" s="7">
        <v>300</v>
      </c>
      <c r="H11" s="7">
        <v>79.628</v>
      </c>
      <c r="I11" s="7">
        <v>80.083</v>
      </c>
      <c r="J11" s="32">
        <f t="shared" si="0"/>
        <v>154.5587267028297</v>
      </c>
      <c r="K11" s="32">
        <f t="shared" si="1"/>
        <v>154.99967741901915</v>
      </c>
      <c r="L11" s="31">
        <f t="shared" si="2"/>
        <v>39.79062542774624</v>
      </c>
      <c r="M11" s="31">
        <f t="shared" si="3"/>
        <v>40.017722441947605</v>
      </c>
      <c r="N11" s="6"/>
      <c r="O11" s="6"/>
    </row>
    <row r="12" spans="2:15" ht="12">
      <c r="B12" s="4">
        <v>6</v>
      </c>
      <c r="C12" s="5">
        <v>193722.5119</v>
      </c>
      <c r="D12" s="5">
        <v>64736.1331</v>
      </c>
      <c r="E12" s="5">
        <v>3624.31</v>
      </c>
      <c r="F12" s="5">
        <v>-33.331766</v>
      </c>
      <c r="G12" s="7">
        <v>2000</v>
      </c>
      <c r="H12" s="7"/>
      <c r="I12" s="7"/>
      <c r="J12" s="32">
        <f t="shared" si="0"/>
        <v>0</v>
      </c>
      <c r="K12" s="32">
        <f t="shared" si="1"/>
        <v>0</v>
      </c>
      <c r="L12" s="31">
        <f t="shared" si="2"/>
        <v>0</v>
      </c>
      <c r="M12" s="31">
        <f t="shared" si="3"/>
        <v>0</v>
      </c>
      <c r="N12" s="6"/>
      <c r="O12" s="6"/>
    </row>
    <row r="13" spans="2:15" ht="12">
      <c r="B13" s="4">
        <v>7</v>
      </c>
      <c r="C13" s="5">
        <v>195134.111</v>
      </c>
      <c r="D13" s="5">
        <v>64561.2239</v>
      </c>
      <c r="E13" s="5">
        <v>5012.04</v>
      </c>
      <c r="F13" s="5">
        <v>48.571105</v>
      </c>
      <c r="G13" s="7">
        <v>1800</v>
      </c>
      <c r="H13" s="7"/>
      <c r="I13" s="7"/>
      <c r="J13" s="32">
        <f t="shared" si="0"/>
        <v>0</v>
      </c>
      <c r="K13" s="32">
        <f t="shared" si="1"/>
        <v>0</v>
      </c>
      <c r="L13" s="31">
        <f t="shared" si="2"/>
        <v>0</v>
      </c>
      <c r="M13" s="31">
        <f t="shared" si="3"/>
        <v>0</v>
      </c>
      <c r="N13" s="6"/>
      <c r="O13" s="6"/>
    </row>
    <row r="14" spans="2:15" ht="12">
      <c r="B14" s="4">
        <v>8</v>
      </c>
      <c r="C14" s="5">
        <v>196146.2484</v>
      </c>
      <c r="D14" s="5">
        <v>65469.0325</v>
      </c>
      <c r="E14" s="5">
        <v>6270.72</v>
      </c>
      <c r="F14" s="5"/>
      <c r="G14" s="7"/>
      <c r="H14" s="7"/>
      <c r="I14" s="7"/>
      <c r="J14" s="32">
        <f t="shared" si="0"/>
        <v>0</v>
      </c>
      <c r="K14" s="32">
        <f t="shared" si="1"/>
        <v>0</v>
      </c>
      <c r="L14" s="31">
        <f t="shared" si="2"/>
      </c>
      <c r="M14" s="31">
        <f t="shared" si="3"/>
      </c>
      <c r="N14" s="6"/>
      <c r="O14" s="6"/>
    </row>
    <row r="15" spans="2:15" ht="12.75" thickBot="1">
      <c r="B15" s="8"/>
      <c r="C15" s="9"/>
      <c r="D15" s="9"/>
      <c r="E15" s="9"/>
      <c r="F15" s="9"/>
      <c r="G15" s="11"/>
      <c r="H15" s="11"/>
      <c r="I15" s="11"/>
      <c r="J15" s="10"/>
      <c r="K15" s="10"/>
      <c r="L15" s="10"/>
      <c r="M15" s="10"/>
      <c r="N15" s="10"/>
      <c r="O15" s="10"/>
    </row>
    <row r="16" ht="12.75" thickBot="1"/>
    <row r="17" spans="3:12" ht="14.25" customHeight="1">
      <c r="C17" s="36" t="s">
        <v>75</v>
      </c>
      <c r="D17" s="33" t="s">
        <v>92</v>
      </c>
      <c r="E17" s="34"/>
      <c r="F17" s="34"/>
      <c r="G17" s="34"/>
      <c r="H17" s="35"/>
      <c r="I17" s="33" t="s">
        <v>93</v>
      </c>
      <c r="J17" s="34"/>
      <c r="K17" s="34"/>
      <c r="L17" s="47"/>
    </row>
    <row r="18" spans="3:12" ht="24">
      <c r="C18" s="37"/>
      <c r="D18" s="3" t="s">
        <v>94</v>
      </c>
      <c r="E18" s="3" t="s">
        <v>95</v>
      </c>
      <c r="F18" s="3" t="s">
        <v>96</v>
      </c>
      <c r="G18" s="3" t="s">
        <v>97</v>
      </c>
      <c r="H18" s="3" t="s">
        <v>98</v>
      </c>
      <c r="I18" s="3" t="s">
        <v>99</v>
      </c>
      <c r="J18" s="3" t="s">
        <v>100</v>
      </c>
      <c r="K18" s="12" t="s">
        <v>101</v>
      </c>
      <c r="L18" s="13" t="s">
        <v>102</v>
      </c>
    </row>
    <row r="19" spans="3:12" ht="12">
      <c r="C19" s="14">
        <f aca="true" t="shared" si="4" ref="C19:C28">IF(OR(B6=""),"",B6)</f>
        <v>0</v>
      </c>
      <c r="D19" s="6"/>
      <c r="E19" s="6"/>
      <c r="F19" s="6"/>
      <c r="G19" s="6"/>
      <c r="H19" s="6"/>
      <c r="I19" s="6"/>
      <c r="J19" s="6"/>
      <c r="K19" s="6"/>
      <c r="L19" s="15"/>
    </row>
    <row r="20" spans="3:12" ht="12">
      <c r="C20" s="14">
        <f t="shared" si="4"/>
        <v>1</v>
      </c>
      <c r="D20" s="6">
        <f aca="true" t="shared" si="5" ref="D20:D27">E7-J7</f>
        <v>1193.39</v>
      </c>
      <c r="E20" s="6">
        <f aca="true" t="shared" si="6" ref="E20:E27">D20+H7</f>
        <v>1193.39</v>
      </c>
      <c r="F20" s="6">
        <f aca="true" t="shared" si="7" ref="F20:G27">E20+M7</f>
        <v>1193.39</v>
      </c>
      <c r="G20" s="6">
        <f t="shared" si="7"/>
        <v>1193.39</v>
      </c>
      <c r="H20" s="6">
        <f aca="true" t="shared" si="8" ref="H20:H27">G20+I7</f>
        <v>1193.39</v>
      </c>
      <c r="I20" s="6">
        <f aca="true" t="shared" si="9" ref="I20:I26">D21-H20</f>
        <v>249.38999999999987</v>
      </c>
      <c r="J20" s="6">
        <f aca="true" t="shared" si="10" ref="J20:J27">SQRT((C7-C6)^2+(D7-D6)^2)</f>
        <v>1193.3929523846914</v>
      </c>
      <c r="K20" s="6">
        <f aca="true" t="shared" si="11" ref="K20:K27">IF(DEGREES(ATAN2(C7-C6,D7-D6))&lt;0,DEGREES(ATAN2(C7-C6,D7-D6))+360,DEGREES(ATAN2(C7-C6,D7-D6)))</f>
        <v>29.5231042657279</v>
      </c>
      <c r="L20" s="15"/>
    </row>
    <row r="21" spans="3:12" ht="12">
      <c r="C21" s="14">
        <f t="shared" si="4"/>
        <v>2</v>
      </c>
      <c r="D21" s="6">
        <f t="shared" si="5"/>
        <v>1442.78</v>
      </c>
      <c r="E21" s="6">
        <f t="shared" si="6"/>
        <v>1442.78</v>
      </c>
      <c r="F21" s="6">
        <f t="shared" si="7"/>
        <v>1442.78</v>
      </c>
      <c r="G21" s="6">
        <f t="shared" si="7"/>
        <v>1442.78</v>
      </c>
      <c r="H21" s="6">
        <f t="shared" si="8"/>
        <v>1442.78</v>
      </c>
      <c r="I21" s="6">
        <f t="shared" si="9"/>
        <v>437.26032258098076</v>
      </c>
      <c r="J21" s="6">
        <f t="shared" si="10"/>
        <v>251.15517379310913</v>
      </c>
      <c r="K21" s="6">
        <f t="shared" si="11"/>
        <v>13.694593399673744</v>
      </c>
      <c r="L21" s="15"/>
    </row>
    <row r="22" spans="3:12" ht="12">
      <c r="C22" s="14">
        <f t="shared" si="4"/>
        <v>3</v>
      </c>
      <c r="D22" s="6">
        <f t="shared" si="5"/>
        <v>1880.0403225809807</v>
      </c>
      <c r="E22" s="6">
        <f t="shared" si="6"/>
        <v>1960.1233225809808</v>
      </c>
      <c r="F22" s="6">
        <f t="shared" si="7"/>
        <v>1999.913948008727</v>
      </c>
      <c r="G22" s="6">
        <f t="shared" si="7"/>
        <v>1999.913948008727</v>
      </c>
      <c r="H22" s="6">
        <f t="shared" si="8"/>
        <v>2079.541948008727</v>
      </c>
      <c r="I22" s="6">
        <f t="shared" si="9"/>
        <v>142.70932528844332</v>
      </c>
      <c r="J22" s="6">
        <f t="shared" si="10"/>
        <v>593.1908183718707</v>
      </c>
      <c r="K22" s="6">
        <f t="shared" si="11"/>
        <v>26.491479784293205</v>
      </c>
      <c r="L22" s="15"/>
    </row>
    <row r="23" spans="3:12" ht="12">
      <c r="C23" s="14">
        <f t="shared" si="4"/>
        <v>4</v>
      </c>
      <c r="D23" s="6">
        <f t="shared" si="5"/>
        <v>2222.2512732971704</v>
      </c>
      <c r="E23" s="6">
        <f t="shared" si="6"/>
        <v>2301.8792732971706</v>
      </c>
      <c r="F23" s="6">
        <f t="shared" si="7"/>
        <v>2341.669898724917</v>
      </c>
      <c r="G23" s="6">
        <f t="shared" si="7"/>
        <v>2341.669898724917</v>
      </c>
      <c r="H23" s="6">
        <f t="shared" si="8"/>
        <v>2421.297898724917</v>
      </c>
      <c r="I23" s="6">
        <f t="shared" si="9"/>
        <v>109.4733745722533</v>
      </c>
      <c r="J23" s="6">
        <f t="shared" si="10"/>
        <v>346.407668095687</v>
      </c>
      <c r="K23" s="6">
        <f t="shared" si="11"/>
        <v>57.749503271763594</v>
      </c>
      <c r="L23" s="15"/>
    </row>
    <row r="24" spans="3:12" ht="12">
      <c r="C24" s="14">
        <f t="shared" si="4"/>
        <v>5</v>
      </c>
      <c r="D24" s="6">
        <f t="shared" si="5"/>
        <v>2530.7712732971704</v>
      </c>
      <c r="E24" s="6">
        <f t="shared" si="6"/>
        <v>2610.3992732971706</v>
      </c>
      <c r="F24" s="6">
        <f t="shared" si="7"/>
        <v>2650.416995739118</v>
      </c>
      <c r="G24" s="6">
        <f t="shared" si="7"/>
        <v>2650.416995739118</v>
      </c>
      <c r="H24" s="6">
        <f t="shared" si="8"/>
        <v>2730.4999957391183</v>
      </c>
      <c r="I24" s="6">
        <f t="shared" si="9"/>
        <v>893.8100042608817</v>
      </c>
      <c r="J24" s="6">
        <f t="shared" si="10"/>
        <v>346.4077351274141</v>
      </c>
      <c r="K24" s="6">
        <f t="shared" si="11"/>
        <v>355.2334532070277</v>
      </c>
      <c r="L24" s="15"/>
    </row>
    <row r="25" spans="3:12" ht="12">
      <c r="C25" s="14">
        <f t="shared" si="4"/>
        <v>6</v>
      </c>
      <c r="D25" s="6">
        <f t="shared" si="5"/>
        <v>3624.31</v>
      </c>
      <c r="E25" s="6">
        <f t="shared" si="6"/>
        <v>3624.31</v>
      </c>
      <c r="F25" s="6">
        <f t="shared" si="7"/>
        <v>3624.31</v>
      </c>
      <c r="G25" s="6">
        <f t="shared" si="7"/>
        <v>3624.31</v>
      </c>
      <c r="H25" s="6">
        <f t="shared" si="8"/>
        <v>3624.31</v>
      </c>
      <c r="I25" s="6">
        <f t="shared" si="9"/>
        <v>1387.73</v>
      </c>
      <c r="J25" s="6">
        <f t="shared" si="10"/>
        <v>997.0306630862752</v>
      </c>
      <c r="K25" s="6">
        <f t="shared" si="11"/>
        <v>26.491472735908314</v>
      </c>
      <c r="L25" s="15"/>
    </row>
    <row r="26" spans="3:12" ht="12">
      <c r="C26" s="14">
        <f t="shared" si="4"/>
        <v>7</v>
      </c>
      <c r="D26" s="6">
        <f t="shared" si="5"/>
        <v>5012.04</v>
      </c>
      <c r="E26" s="6">
        <f t="shared" si="6"/>
        <v>5012.04</v>
      </c>
      <c r="F26" s="6">
        <f t="shared" si="7"/>
        <v>5012.04</v>
      </c>
      <c r="G26" s="6">
        <f t="shared" si="7"/>
        <v>5012.04</v>
      </c>
      <c r="H26" s="6">
        <f t="shared" si="8"/>
        <v>5012.04</v>
      </c>
      <c r="I26" s="6">
        <f t="shared" si="9"/>
        <v>1258.6800000000003</v>
      </c>
      <c r="J26" s="6">
        <f t="shared" si="10"/>
        <v>1422.3941954906272</v>
      </c>
      <c r="K26" s="6">
        <f t="shared" si="11"/>
        <v>352.936565200606</v>
      </c>
      <c r="L26" s="15"/>
    </row>
    <row r="27" spans="3:12" ht="12">
      <c r="C27" s="14">
        <f t="shared" si="4"/>
        <v>8</v>
      </c>
      <c r="D27" s="6">
        <f t="shared" si="5"/>
        <v>6270.72</v>
      </c>
      <c r="E27" s="6">
        <f t="shared" si="6"/>
        <v>6270.72</v>
      </c>
      <c r="F27" s="6" t="e">
        <f t="shared" si="7"/>
        <v>#VALUE!</v>
      </c>
      <c r="G27" s="6" t="e">
        <f t="shared" si="7"/>
        <v>#VALUE!</v>
      </c>
      <c r="H27" s="6" t="e">
        <f t="shared" si="8"/>
        <v>#VALUE!</v>
      </c>
      <c r="I27" s="6"/>
      <c r="J27" s="6">
        <f t="shared" si="10"/>
        <v>1359.609712642838</v>
      </c>
      <c r="K27" s="6">
        <f t="shared" si="11"/>
        <v>41.88963813553312</v>
      </c>
      <c r="L27" s="15"/>
    </row>
    <row r="28" spans="3:12" ht="12.75" thickBot="1">
      <c r="C28" s="16">
        <f t="shared" si="4"/>
      </c>
      <c r="D28" s="10"/>
      <c r="E28" s="10"/>
      <c r="F28" s="10"/>
      <c r="G28" s="10"/>
      <c r="H28" s="10"/>
      <c r="I28" s="10"/>
      <c r="J28" s="10"/>
      <c r="K28" s="10"/>
      <c r="L28" s="17"/>
    </row>
    <row r="29" ht="12">
      <c r="C29" s="18" t="s">
        <v>103</v>
      </c>
    </row>
  </sheetData>
  <sheetProtection/>
  <mergeCells count="9">
    <mergeCell ref="D17:H17"/>
    <mergeCell ref="B4:B5"/>
    <mergeCell ref="K2:M3"/>
    <mergeCell ref="D2:J3"/>
    <mergeCell ref="C17:C18"/>
    <mergeCell ref="C4:D4"/>
    <mergeCell ref="E4:E5"/>
    <mergeCell ref="I17:L17"/>
    <mergeCell ref="G4:O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O29"/>
  <sheetViews>
    <sheetView showZeros="0" tabSelected="1" zoomScalePageLayoutView="0" workbookViewId="0" topLeftCell="A1">
      <selection activeCell="Q7" sqref="Q7"/>
    </sheetView>
  </sheetViews>
  <sheetFormatPr defaultColWidth="9.00390625" defaultRowHeight="14.25"/>
  <cols>
    <col min="1" max="1" width="3.375" style="1" customWidth="1"/>
    <col min="2" max="2" width="7.125" style="1" customWidth="1"/>
    <col min="3" max="3" width="11.00390625" style="1" customWidth="1"/>
    <col min="4" max="4" width="10.875" style="1" customWidth="1"/>
    <col min="5" max="5" width="9.375" style="1" customWidth="1"/>
    <col min="6" max="6" width="10.75390625" style="1" customWidth="1"/>
    <col min="7" max="10" width="7.25390625" style="1" customWidth="1"/>
    <col min="11" max="11" width="8.00390625" style="1" customWidth="1"/>
    <col min="12" max="15" width="7.25390625" style="1" customWidth="1"/>
    <col min="16" max="18" width="7.00390625" style="1" customWidth="1"/>
    <col min="19" max="16384" width="9.00390625" style="1" customWidth="1"/>
  </cols>
  <sheetData>
    <row r="1" ht="12"/>
    <row r="2" spans="4:13" ht="12" customHeight="1">
      <c r="D2" s="41" t="s">
        <v>0</v>
      </c>
      <c r="E2" s="41"/>
      <c r="F2" s="41"/>
      <c r="G2" s="41"/>
      <c r="H2" s="41"/>
      <c r="I2" s="41"/>
      <c r="J2" s="41"/>
      <c r="K2" s="38" t="s">
        <v>1</v>
      </c>
      <c r="L2" s="39"/>
      <c r="M2" s="39"/>
    </row>
    <row r="3" spans="4:13" ht="12.75" customHeight="1" thickBot="1">
      <c r="D3" s="42"/>
      <c r="E3" s="42"/>
      <c r="F3" s="42"/>
      <c r="G3" s="43"/>
      <c r="H3" s="43"/>
      <c r="I3" s="43"/>
      <c r="J3" s="43"/>
      <c r="K3" s="40"/>
      <c r="L3" s="40"/>
      <c r="M3" s="40"/>
    </row>
    <row r="4" spans="2:15" ht="14.25" customHeight="1">
      <c r="B4" s="36" t="s">
        <v>2</v>
      </c>
      <c r="C4" s="44" t="s">
        <v>3</v>
      </c>
      <c r="D4" s="44"/>
      <c r="E4" s="45" t="s">
        <v>4</v>
      </c>
      <c r="F4" s="2" t="s">
        <v>5</v>
      </c>
      <c r="G4" s="33" t="s">
        <v>6</v>
      </c>
      <c r="H4" s="34"/>
      <c r="I4" s="34"/>
      <c r="J4" s="34"/>
      <c r="K4" s="34"/>
      <c r="L4" s="34"/>
      <c r="M4" s="34"/>
      <c r="N4" s="34"/>
      <c r="O4" s="47"/>
    </row>
    <row r="5" spans="2:15" ht="12">
      <c r="B5" s="37"/>
      <c r="C5" s="3" t="s">
        <v>7</v>
      </c>
      <c r="D5" s="3" t="s">
        <v>8</v>
      </c>
      <c r="E5" s="46"/>
      <c r="F5" s="3" t="s">
        <v>9</v>
      </c>
      <c r="G5" s="3" t="s">
        <v>10</v>
      </c>
      <c r="H5" s="3" t="s">
        <v>11</v>
      </c>
      <c r="I5" s="3" t="s">
        <v>12</v>
      </c>
      <c r="J5" s="12" t="s">
        <v>69</v>
      </c>
      <c r="K5" s="3" t="s">
        <v>70</v>
      </c>
      <c r="L5" s="3" t="s">
        <v>71</v>
      </c>
      <c r="M5" s="3" t="s">
        <v>72</v>
      </c>
      <c r="N5" s="3" t="s">
        <v>66</v>
      </c>
      <c r="O5" s="13" t="s">
        <v>13</v>
      </c>
    </row>
    <row r="6" spans="2:15" ht="12">
      <c r="B6" s="4">
        <v>0</v>
      </c>
      <c r="C6" s="5">
        <v>190486.7476</v>
      </c>
      <c r="D6" s="5">
        <v>63115.0779</v>
      </c>
      <c r="E6" s="5">
        <v>0</v>
      </c>
      <c r="F6" s="5"/>
      <c r="G6" s="7"/>
      <c r="H6" s="7"/>
      <c r="I6" s="7"/>
      <c r="J6" s="6"/>
      <c r="K6" s="6"/>
      <c r="L6" s="6"/>
      <c r="M6" s="6"/>
      <c r="N6" s="6"/>
      <c r="O6" s="6"/>
    </row>
    <row r="7" spans="2:15" ht="12">
      <c r="B7" s="4">
        <v>1</v>
      </c>
      <c r="C7" s="5">
        <v>191525.1869</v>
      </c>
      <c r="D7" s="5">
        <v>63703.1515</v>
      </c>
      <c r="E7" s="5">
        <v>1193.39</v>
      </c>
      <c r="F7" s="5">
        <v>-15.494264</v>
      </c>
      <c r="G7" s="7">
        <v>1000</v>
      </c>
      <c r="H7" s="7">
        <v>0</v>
      </c>
      <c r="I7" s="7">
        <v>0</v>
      </c>
      <c r="J7" s="32" t="e">
        <f>T1(G7,H7,I7,F7)</f>
        <v>#REF!</v>
      </c>
      <c r="K7" s="32">
        <f>SQRT(G7*I7)</f>
        <v>0</v>
      </c>
      <c r="L7" s="6">
        <f>H7/2-H7^3/(240*$G7^2)</f>
        <v>0</v>
      </c>
      <c r="M7" s="6">
        <f>I7/2-I7^3/(240*$G7^2)</f>
        <v>0</v>
      </c>
      <c r="N7" s="6"/>
      <c r="O7" s="6"/>
    </row>
    <row r="8" spans="2:15" ht="12">
      <c r="B8" s="4">
        <v>2</v>
      </c>
      <c r="C8" s="5">
        <v>191769.2021</v>
      </c>
      <c r="D8" s="5">
        <v>63762.6116</v>
      </c>
      <c r="E8" s="5">
        <v>1442.78</v>
      </c>
      <c r="F8" s="5">
        <v>12.474879</v>
      </c>
      <c r="G8" s="7">
        <v>1000</v>
      </c>
      <c r="H8" s="7">
        <v>0</v>
      </c>
      <c r="I8" s="7">
        <v>0</v>
      </c>
      <c r="J8" s="32" t="e">
        <f>T1(G8,H8,I8,F8)</f>
        <v>#REF!</v>
      </c>
      <c r="K8" s="32">
        <f aca="true" t="shared" si="0" ref="K8:K14">SQRT(G8*I8)</f>
        <v>0</v>
      </c>
      <c r="L8" s="6">
        <f>H8/2-H8^3/(240*$G8^2)</f>
        <v>0</v>
      </c>
      <c r="M8" s="6">
        <f>I8/2-I8^3/(240*$G8^2)</f>
        <v>0</v>
      </c>
      <c r="N8" s="6"/>
      <c r="O8" s="6"/>
    </row>
    <row r="9" spans="2:15" ht="12">
      <c r="B9" s="4">
        <v>3</v>
      </c>
      <c r="C9" s="5">
        <v>192300.1083</v>
      </c>
      <c r="D9" s="5">
        <v>64027.2131</v>
      </c>
      <c r="E9" s="5">
        <v>2035.04</v>
      </c>
      <c r="F9" s="5">
        <v>31.152889</v>
      </c>
      <c r="G9" s="7">
        <v>300</v>
      </c>
      <c r="H9" s="7">
        <v>80.083</v>
      </c>
      <c r="I9" s="7">
        <v>79.628</v>
      </c>
      <c r="J9" s="32" t="e">
        <f>T1(G9,H9,I9,F9)</f>
        <v>#REF!</v>
      </c>
      <c r="K9" s="32">
        <f t="shared" si="0"/>
        <v>154.5587267028297</v>
      </c>
      <c r="L9" s="31">
        <f aca="true" t="shared" si="1" ref="L9:L14">IF(OR(G9=""),"",H9/2-H9^3/(240*$G9^2))</f>
        <v>40.017722441947605</v>
      </c>
      <c r="M9" s="31">
        <f aca="true" t="shared" si="2" ref="M9:M14">IF(OR(G9=""),"",I9/2-I9^3/(240*$G9^2))</f>
        <v>39.79062542774624</v>
      </c>
      <c r="N9" s="6"/>
      <c r="O9" s="6"/>
    </row>
    <row r="10" spans="2:15" ht="12">
      <c r="B10" s="4">
        <v>4</v>
      </c>
      <c r="C10" s="5">
        <v>192484.959</v>
      </c>
      <c r="D10" s="5">
        <v>64320.1781</v>
      </c>
      <c r="E10" s="5">
        <v>2376.81</v>
      </c>
      <c r="F10" s="5">
        <v>-62.305777</v>
      </c>
      <c r="G10" s="7">
        <v>300</v>
      </c>
      <c r="H10" s="7">
        <v>79.628</v>
      </c>
      <c r="I10" s="7">
        <v>79.628</v>
      </c>
      <c r="J10" s="32" t="e">
        <f>T4(G10,H10,I10,F10)</f>
        <v>#REF!</v>
      </c>
      <c r="K10" s="32">
        <f t="shared" si="0"/>
        <v>154.5587267028297</v>
      </c>
      <c r="L10" s="31">
        <f t="shared" si="1"/>
        <v>39.79062542774624</v>
      </c>
      <c r="M10" s="31">
        <f t="shared" si="2"/>
        <v>39.79062542774624</v>
      </c>
      <c r="N10" s="6"/>
      <c r="O10" s="6"/>
    </row>
    <row r="11" spans="2:15" ht="12">
      <c r="B11" s="4">
        <v>5</v>
      </c>
      <c r="C11" s="5">
        <v>192830.1687</v>
      </c>
      <c r="D11" s="5">
        <v>64291.393</v>
      </c>
      <c r="E11" s="5">
        <v>2685.33</v>
      </c>
      <c r="F11" s="5">
        <v>31.152886</v>
      </c>
      <c r="G11" s="7">
        <v>300</v>
      </c>
      <c r="H11" s="7">
        <v>79.628</v>
      </c>
      <c r="I11" s="7">
        <v>80.083</v>
      </c>
      <c r="J11" s="32" t="e">
        <f>T5(G11,H11,I11,F11)</f>
        <v>#REF!</v>
      </c>
      <c r="K11" s="32">
        <f t="shared" si="0"/>
        <v>154.99967741901915</v>
      </c>
      <c r="L11" s="31">
        <f t="shared" si="1"/>
        <v>39.79062542774624</v>
      </c>
      <c r="M11" s="31">
        <f t="shared" si="2"/>
        <v>40.017722441947605</v>
      </c>
      <c r="N11" s="6"/>
      <c r="O11" s="6"/>
    </row>
    <row r="12" spans="2:15" ht="12">
      <c r="B12" s="4">
        <v>6</v>
      </c>
      <c r="C12" s="5">
        <v>193722.5119</v>
      </c>
      <c r="D12" s="5">
        <v>64736.1331</v>
      </c>
      <c r="E12" s="5">
        <v>3624.31</v>
      </c>
      <c r="F12" s="5">
        <v>-33.331766</v>
      </c>
      <c r="G12" s="7">
        <v>2000</v>
      </c>
      <c r="H12" s="7"/>
      <c r="I12" s="7"/>
      <c r="J12" s="32">
        <f>SQRT(G12*H12)</f>
        <v>0</v>
      </c>
      <c r="K12" s="32">
        <f t="shared" si="0"/>
        <v>0</v>
      </c>
      <c r="L12" s="31">
        <f t="shared" si="1"/>
        <v>0</v>
      </c>
      <c r="M12" s="31">
        <f t="shared" si="2"/>
        <v>0</v>
      </c>
      <c r="N12" s="6"/>
      <c r="O12" s="6"/>
    </row>
    <row r="13" spans="2:15" ht="12">
      <c r="B13" s="4">
        <v>7</v>
      </c>
      <c r="C13" s="5">
        <v>195134.111</v>
      </c>
      <c r="D13" s="5">
        <v>64561.2239</v>
      </c>
      <c r="E13" s="5">
        <v>5012.04</v>
      </c>
      <c r="F13" s="5">
        <v>48.571105</v>
      </c>
      <c r="G13" s="7">
        <v>1800</v>
      </c>
      <c r="H13" s="7"/>
      <c r="I13" s="7"/>
      <c r="J13" s="32">
        <f>SQRT(G13*H13)</f>
        <v>0</v>
      </c>
      <c r="K13" s="32">
        <f t="shared" si="0"/>
        <v>0</v>
      </c>
      <c r="L13" s="31">
        <f t="shared" si="1"/>
        <v>0</v>
      </c>
      <c r="M13" s="31">
        <f t="shared" si="2"/>
        <v>0</v>
      </c>
      <c r="N13" s="6"/>
      <c r="O13" s="6"/>
    </row>
    <row r="14" spans="2:15" ht="12">
      <c r="B14" s="4">
        <v>8</v>
      </c>
      <c r="C14" s="5">
        <v>196146.2484</v>
      </c>
      <c r="D14" s="5">
        <v>65469.0325</v>
      </c>
      <c r="E14" s="5">
        <v>6270.72</v>
      </c>
      <c r="F14" s="5"/>
      <c r="G14" s="7"/>
      <c r="H14" s="7"/>
      <c r="I14" s="7"/>
      <c r="J14" s="32">
        <f>SQRT(G14*H14)</f>
        <v>0</v>
      </c>
      <c r="K14" s="32">
        <f t="shared" si="0"/>
        <v>0</v>
      </c>
      <c r="L14" s="31">
        <f t="shared" si="1"/>
      </c>
      <c r="M14" s="31">
        <f t="shared" si="2"/>
      </c>
      <c r="N14" s="6"/>
      <c r="O14" s="6"/>
    </row>
    <row r="15" spans="2:15" ht="12.75" thickBot="1">
      <c r="B15" s="8"/>
      <c r="C15" s="9"/>
      <c r="D15" s="9"/>
      <c r="E15" s="9"/>
      <c r="F15" s="9"/>
      <c r="G15" s="11"/>
      <c r="H15" s="11"/>
      <c r="I15" s="11"/>
      <c r="J15" s="10"/>
      <c r="K15" s="10"/>
      <c r="L15" s="10"/>
      <c r="M15" s="10"/>
      <c r="N15" s="10"/>
      <c r="O15" s="10"/>
    </row>
    <row r="16" ht="12.75" thickBot="1"/>
    <row r="17" spans="3:12" ht="14.25" customHeight="1">
      <c r="C17" s="36" t="s">
        <v>2</v>
      </c>
      <c r="D17" s="33" t="s">
        <v>14</v>
      </c>
      <c r="E17" s="34"/>
      <c r="F17" s="34"/>
      <c r="G17" s="34"/>
      <c r="H17" s="35"/>
      <c r="I17" s="33" t="s">
        <v>15</v>
      </c>
      <c r="J17" s="34"/>
      <c r="K17" s="34"/>
      <c r="L17" s="47"/>
    </row>
    <row r="18" spans="3:12" ht="24">
      <c r="C18" s="37"/>
      <c r="D18" s="3" t="s">
        <v>16</v>
      </c>
      <c r="E18" s="3" t="s">
        <v>17</v>
      </c>
      <c r="F18" s="3" t="s">
        <v>18</v>
      </c>
      <c r="G18" s="3" t="s">
        <v>19</v>
      </c>
      <c r="H18" s="3" t="s">
        <v>20</v>
      </c>
      <c r="I18" s="3" t="s">
        <v>21</v>
      </c>
      <c r="J18" s="3" t="s">
        <v>22</v>
      </c>
      <c r="K18" s="12" t="s">
        <v>67</v>
      </c>
      <c r="L18" s="13" t="s">
        <v>68</v>
      </c>
    </row>
    <row r="19" spans="3:12" ht="12">
      <c r="C19" s="14">
        <f>IF(OR(B6=""),"",B6)</f>
        <v>0</v>
      </c>
      <c r="D19" s="6"/>
      <c r="E19" s="6"/>
      <c r="F19" s="6"/>
      <c r="G19" s="6"/>
      <c r="H19" s="6"/>
      <c r="I19" s="6"/>
      <c r="J19" s="6"/>
      <c r="K19" s="6"/>
      <c r="L19" s="15"/>
    </row>
    <row r="20" spans="3:12" ht="12">
      <c r="C20" s="14">
        <f aca="true" t="shared" si="3" ref="C20:C28">IF(OR(B7=""),"",B7)</f>
        <v>1</v>
      </c>
      <c r="D20" s="6" t="e">
        <f>E7-J7</f>
        <v>#REF!</v>
      </c>
      <c r="E20" s="6" t="e">
        <f>D20+H7</f>
        <v>#REF!</v>
      </c>
      <c r="F20" s="6" t="e">
        <f aca="true" t="shared" si="4" ref="F20:G27">E20+M7</f>
        <v>#REF!</v>
      </c>
      <c r="G20" s="6" t="e">
        <f t="shared" si="4"/>
        <v>#REF!</v>
      </c>
      <c r="H20" s="6" t="e">
        <f>G20+I7</f>
        <v>#REF!</v>
      </c>
      <c r="I20" s="6" t="e">
        <f>D21-H20</f>
        <v>#REF!</v>
      </c>
      <c r="J20" s="6">
        <f>SQRT((C7-C6)^2+(D7-D6)^2)</f>
        <v>1193.3929523846914</v>
      </c>
      <c r="K20" s="6">
        <f aca="true" t="shared" si="5" ref="K20:K25">IF(DEGREES(ATAN2(C7-C6,D7-D6))&lt;0,DEGREES(ATAN2(C7-C6,D7-D6))+360,DEGREES(ATAN2(C7-C6,D7-D6)))</f>
        <v>29.5231042657279</v>
      </c>
      <c r="L20" s="15"/>
    </row>
    <row r="21" spans="3:12" ht="12">
      <c r="C21" s="14">
        <f t="shared" si="3"/>
        <v>2</v>
      </c>
      <c r="D21" s="6" t="e">
        <f aca="true" t="shared" si="6" ref="D21:D27">E8-J8</f>
        <v>#REF!</v>
      </c>
      <c r="E21" s="6" t="e">
        <f aca="true" t="shared" si="7" ref="E21:E27">D21+H8</f>
        <v>#REF!</v>
      </c>
      <c r="F21" s="6" t="e">
        <f t="shared" si="4"/>
        <v>#REF!</v>
      </c>
      <c r="G21" s="6" t="e">
        <f t="shared" si="4"/>
        <v>#REF!</v>
      </c>
      <c r="H21" s="6" t="e">
        <f aca="true" t="shared" si="8" ref="H21:H27">G21+I8</f>
        <v>#REF!</v>
      </c>
      <c r="I21" s="6" t="e">
        <f aca="true" t="shared" si="9" ref="I21:I26">D22-H21</f>
        <v>#REF!</v>
      </c>
      <c r="J21" s="6">
        <f aca="true" t="shared" si="10" ref="J21:J27">SQRT((C8-C7)^2+(D8-D7)^2)</f>
        <v>251.15517379310913</v>
      </c>
      <c r="K21" s="6">
        <f t="shared" si="5"/>
        <v>13.694593399673744</v>
      </c>
      <c r="L21" s="15"/>
    </row>
    <row r="22" spans="3:12" ht="12">
      <c r="C22" s="14">
        <f t="shared" si="3"/>
        <v>3</v>
      </c>
      <c r="D22" s="6" t="e">
        <f t="shared" si="6"/>
        <v>#REF!</v>
      </c>
      <c r="E22" s="6" t="e">
        <f t="shared" si="7"/>
        <v>#REF!</v>
      </c>
      <c r="F22" s="6" t="e">
        <f t="shared" si="4"/>
        <v>#REF!</v>
      </c>
      <c r="G22" s="6" t="e">
        <f t="shared" si="4"/>
        <v>#REF!</v>
      </c>
      <c r="H22" s="6" t="e">
        <f t="shared" si="8"/>
        <v>#REF!</v>
      </c>
      <c r="I22" s="6" t="e">
        <f t="shared" si="9"/>
        <v>#REF!</v>
      </c>
      <c r="J22" s="6">
        <f t="shared" si="10"/>
        <v>593.1908183718707</v>
      </c>
      <c r="K22" s="6">
        <f t="shared" si="5"/>
        <v>26.491479784293205</v>
      </c>
      <c r="L22" s="15"/>
    </row>
    <row r="23" spans="3:12" ht="12">
      <c r="C23" s="14">
        <f t="shared" si="3"/>
        <v>4</v>
      </c>
      <c r="D23" s="6" t="e">
        <f t="shared" si="6"/>
        <v>#REF!</v>
      </c>
      <c r="E23" s="6" t="e">
        <f t="shared" si="7"/>
        <v>#REF!</v>
      </c>
      <c r="F23" s="6" t="e">
        <f t="shared" si="4"/>
        <v>#REF!</v>
      </c>
      <c r="G23" s="6" t="e">
        <f t="shared" si="4"/>
        <v>#REF!</v>
      </c>
      <c r="H23" s="6" t="e">
        <f t="shared" si="8"/>
        <v>#REF!</v>
      </c>
      <c r="I23" s="6" t="e">
        <f t="shared" si="9"/>
        <v>#REF!</v>
      </c>
      <c r="J23" s="6">
        <f t="shared" si="10"/>
        <v>346.407668095687</v>
      </c>
      <c r="K23" s="6">
        <f t="shared" si="5"/>
        <v>57.749503271763594</v>
      </c>
      <c r="L23" s="15"/>
    </row>
    <row r="24" spans="3:12" ht="12">
      <c r="C24" s="14">
        <f t="shared" si="3"/>
        <v>5</v>
      </c>
      <c r="D24" s="6" t="e">
        <f t="shared" si="6"/>
        <v>#REF!</v>
      </c>
      <c r="E24" s="6" t="e">
        <f t="shared" si="7"/>
        <v>#REF!</v>
      </c>
      <c r="F24" s="6" t="e">
        <f t="shared" si="4"/>
        <v>#REF!</v>
      </c>
      <c r="G24" s="6" t="e">
        <f t="shared" si="4"/>
        <v>#REF!</v>
      </c>
      <c r="H24" s="6" t="e">
        <f t="shared" si="8"/>
        <v>#REF!</v>
      </c>
      <c r="I24" s="6" t="e">
        <f t="shared" si="9"/>
        <v>#REF!</v>
      </c>
      <c r="J24" s="6">
        <f t="shared" si="10"/>
        <v>346.4077351274141</v>
      </c>
      <c r="K24" s="6">
        <f t="shared" si="5"/>
        <v>355.2334532070277</v>
      </c>
      <c r="L24" s="15"/>
    </row>
    <row r="25" spans="3:12" ht="12">
      <c r="C25" s="14">
        <f t="shared" si="3"/>
        <v>6</v>
      </c>
      <c r="D25" s="6">
        <f t="shared" si="6"/>
        <v>3624.31</v>
      </c>
      <c r="E25" s="6">
        <f t="shared" si="7"/>
        <v>3624.31</v>
      </c>
      <c r="F25" s="6">
        <f t="shared" si="4"/>
        <v>3624.31</v>
      </c>
      <c r="G25" s="6">
        <f t="shared" si="4"/>
        <v>3624.31</v>
      </c>
      <c r="H25" s="6">
        <f t="shared" si="8"/>
        <v>3624.31</v>
      </c>
      <c r="I25" s="6">
        <f t="shared" si="9"/>
        <v>1387.73</v>
      </c>
      <c r="J25" s="6">
        <f>SQRT((C12-C11)^2+(D12-D11)^2)</f>
        <v>997.0306630862752</v>
      </c>
      <c r="K25" s="6">
        <f t="shared" si="5"/>
        <v>26.491472735908314</v>
      </c>
      <c r="L25" s="15"/>
    </row>
    <row r="26" spans="3:12" ht="12">
      <c r="C26" s="14">
        <f t="shared" si="3"/>
        <v>7</v>
      </c>
      <c r="D26" s="6">
        <f t="shared" si="6"/>
        <v>5012.04</v>
      </c>
      <c r="E26" s="6">
        <f t="shared" si="7"/>
        <v>5012.04</v>
      </c>
      <c r="F26" s="6">
        <f t="shared" si="4"/>
        <v>5012.04</v>
      </c>
      <c r="G26" s="6">
        <f t="shared" si="4"/>
        <v>5012.04</v>
      </c>
      <c r="H26" s="6">
        <f t="shared" si="8"/>
        <v>5012.04</v>
      </c>
      <c r="I26" s="6">
        <f t="shared" si="9"/>
        <v>1258.6800000000003</v>
      </c>
      <c r="J26" s="6">
        <f t="shared" si="10"/>
        <v>1422.3941954906272</v>
      </c>
      <c r="K26" s="6">
        <f>IF(DEGREES(ATAN2(C13-C12,D13-D12))&lt;0,DEGREES(ATAN2(C13-C12,D13-D12))+360,DEGREES(ATAN2(C13-C12,D13-D12)))</f>
        <v>352.936565200606</v>
      </c>
      <c r="L26" s="15"/>
    </row>
    <row r="27" spans="3:12" ht="12">
      <c r="C27" s="14">
        <f t="shared" si="3"/>
        <v>8</v>
      </c>
      <c r="D27" s="6">
        <f t="shared" si="6"/>
        <v>6270.72</v>
      </c>
      <c r="E27" s="6">
        <f t="shared" si="7"/>
        <v>6270.72</v>
      </c>
      <c r="F27" s="6" t="e">
        <f t="shared" si="4"/>
        <v>#VALUE!</v>
      </c>
      <c r="G27" s="6" t="e">
        <f t="shared" si="4"/>
        <v>#VALUE!</v>
      </c>
      <c r="H27" s="6" t="e">
        <f t="shared" si="8"/>
        <v>#VALUE!</v>
      </c>
      <c r="I27" s="6"/>
      <c r="J27" s="6">
        <f t="shared" si="10"/>
        <v>1359.609712642838</v>
      </c>
      <c r="K27" s="6">
        <f>IF(DEGREES(ATAN2(C14-C13,D14-D13))&lt;0,DEGREES(ATAN2(C14-C13,D14-D13))+360,DEGREES(ATAN2(C14-C13,D14-D13)))</f>
        <v>41.88963813553312</v>
      </c>
      <c r="L27" s="15"/>
    </row>
    <row r="28" spans="3:12" ht="12.75" thickBot="1">
      <c r="C28" s="16">
        <f t="shared" si="3"/>
      </c>
      <c r="D28" s="10"/>
      <c r="E28" s="10"/>
      <c r="F28" s="10"/>
      <c r="G28" s="10"/>
      <c r="H28" s="10"/>
      <c r="I28" s="10"/>
      <c r="J28" s="10"/>
      <c r="K28" s="10"/>
      <c r="L28" s="17"/>
    </row>
    <row r="29" ht="12">
      <c r="C29" s="18" t="s">
        <v>23</v>
      </c>
    </row>
  </sheetData>
  <sheetProtection/>
  <mergeCells count="9">
    <mergeCell ref="D17:H17"/>
    <mergeCell ref="B4:B5"/>
    <mergeCell ref="K2:M3"/>
    <mergeCell ref="D2:J3"/>
    <mergeCell ref="C17:C18"/>
    <mergeCell ref="C4:D4"/>
    <mergeCell ref="E4:E5"/>
    <mergeCell ref="I17:L17"/>
    <mergeCell ref="G4:O4"/>
  </mergeCells>
  <printOptions/>
  <pageMargins left="0.75" right="0.75" top="1" bottom="1" header="0.5" footer="0.5"/>
  <pageSetup orientation="landscape" paperSize="9" r:id="rId2"/>
  <ignoredErrors>
    <ignoredError sqref="L9:M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O29"/>
  <sheetViews>
    <sheetView showZeros="0" zoomScalePageLayoutView="0" workbookViewId="0" topLeftCell="A1">
      <selection activeCell="H59" sqref="H59"/>
    </sheetView>
  </sheetViews>
  <sheetFormatPr defaultColWidth="9.00390625" defaultRowHeight="14.25"/>
  <cols>
    <col min="1" max="1" width="3.375" style="1" customWidth="1"/>
    <col min="2" max="2" width="7.125" style="1" customWidth="1"/>
    <col min="3" max="3" width="11.00390625" style="1" customWidth="1"/>
    <col min="4" max="4" width="10.875" style="1" customWidth="1"/>
    <col min="5" max="5" width="9.375" style="1" customWidth="1"/>
    <col min="6" max="6" width="10.75390625" style="1" customWidth="1"/>
    <col min="7" max="10" width="7.25390625" style="1" customWidth="1"/>
    <col min="11" max="11" width="8.00390625" style="1" customWidth="1"/>
    <col min="12" max="15" width="7.25390625" style="1" customWidth="1"/>
    <col min="16" max="18" width="7.00390625" style="1" customWidth="1"/>
    <col min="19" max="16384" width="9.00390625" style="1" customWidth="1"/>
  </cols>
  <sheetData>
    <row r="2" spans="4:13" ht="12" customHeight="1">
      <c r="D2" s="41" t="s">
        <v>73</v>
      </c>
      <c r="E2" s="41"/>
      <c r="F2" s="41"/>
      <c r="G2" s="41"/>
      <c r="H2" s="41"/>
      <c r="I2" s="41"/>
      <c r="J2" s="41"/>
      <c r="K2" s="38" t="s">
        <v>74</v>
      </c>
      <c r="L2" s="39"/>
      <c r="M2" s="39"/>
    </row>
    <row r="3" spans="4:13" ht="12.75" customHeight="1" thickBot="1">
      <c r="D3" s="42"/>
      <c r="E3" s="42"/>
      <c r="F3" s="42"/>
      <c r="G3" s="43"/>
      <c r="H3" s="43"/>
      <c r="I3" s="43"/>
      <c r="J3" s="43"/>
      <c r="K3" s="40"/>
      <c r="L3" s="40"/>
      <c r="M3" s="40"/>
    </row>
    <row r="4" spans="2:15" ht="14.25" customHeight="1">
      <c r="B4" s="36" t="s">
        <v>75</v>
      </c>
      <c r="C4" s="44" t="s">
        <v>76</v>
      </c>
      <c r="D4" s="44"/>
      <c r="E4" s="45" t="s">
        <v>77</v>
      </c>
      <c r="F4" s="2" t="s">
        <v>78</v>
      </c>
      <c r="G4" s="33" t="s">
        <v>79</v>
      </c>
      <c r="H4" s="34"/>
      <c r="I4" s="34"/>
      <c r="J4" s="34"/>
      <c r="K4" s="34"/>
      <c r="L4" s="34"/>
      <c r="M4" s="34"/>
      <c r="N4" s="34"/>
      <c r="O4" s="47"/>
    </row>
    <row r="5" spans="2:15" ht="12">
      <c r="B5" s="37"/>
      <c r="C5" s="3" t="s">
        <v>80</v>
      </c>
      <c r="D5" s="3" t="s">
        <v>81</v>
      </c>
      <c r="E5" s="46"/>
      <c r="F5" s="3" t="s">
        <v>82</v>
      </c>
      <c r="G5" s="3" t="s">
        <v>83</v>
      </c>
      <c r="H5" s="3" t="s">
        <v>84</v>
      </c>
      <c r="I5" s="3" t="s">
        <v>85</v>
      </c>
      <c r="J5" s="12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13" t="s">
        <v>91</v>
      </c>
    </row>
    <row r="6" spans="2:15" ht="12">
      <c r="B6" s="4">
        <v>0</v>
      </c>
      <c r="C6" s="5">
        <v>190486.7476</v>
      </c>
      <c r="D6" s="5">
        <v>63115.0779</v>
      </c>
      <c r="E6" s="5">
        <v>0</v>
      </c>
      <c r="F6" s="5"/>
      <c r="G6" s="7"/>
      <c r="H6" s="7"/>
      <c r="I6" s="7"/>
      <c r="J6" s="6"/>
      <c r="K6" s="6"/>
      <c r="L6" s="6"/>
      <c r="M6" s="6"/>
      <c r="N6" s="6"/>
      <c r="O6" s="6"/>
    </row>
    <row r="7" spans="2:15" ht="12">
      <c r="B7" s="4">
        <v>1</v>
      </c>
      <c r="C7" s="5">
        <v>191525.1869</v>
      </c>
      <c r="D7" s="5">
        <v>63703.1515</v>
      </c>
      <c r="E7" s="5">
        <v>1193.39</v>
      </c>
      <c r="F7" s="5">
        <v>-15.494264</v>
      </c>
      <c r="G7" s="7">
        <v>1000</v>
      </c>
      <c r="H7" s="7">
        <v>0</v>
      </c>
      <c r="I7" s="7">
        <v>0</v>
      </c>
      <c r="J7" s="32">
        <f aca="true" t="shared" si="0" ref="J7:J14">SQRT(G7*H7)</f>
        <v>0</v>
      </c>
      <c r="K7" s="32">
        <f aca="true" t="shared" si="1" ref="K7:K14">SQRT(G7*I7)</f>
        <v>0</v>
      </c>
      <c r="L7" s="6">
        <f>H7/2-H7^3/(240*$G7^2)</f>
        <v>0</v>
      </c>
      <c r="M7" s="6">
        <f>I7/2-I7^3/(240*$G7^2)</f>
        <v>0</v>
      </c>
      <c r="N7" s="6"/>
      <c r="O7" s="6"/>
    </row>
    <row r="8" spans="2:15" ht="12">
      <c r="B8" s="4">
        <v>2</v>
      </c>
      <c r="C8" s="5">
        <v>191769.2021</v>
      </c>
      <c r="D8" s="5">
        <v>63762.6116</v>
      </c>
      <c r="E8" s="5">
        <v>1442.78</v>
      </c>
      <c r="F8" s="5">
        <v>12.474879</v>
      </c>
      <c r="G8" s="7">
        <v>1000</v>
      </c>
      <c r="H8" s="7">
        <v>0</v>
      </c>
      <c r="I8" s="7">
        <v>0</v>
      </c>
      <c r="J8" s="32">
        <f t="shared" si="0"/>
        <v>0</v>
      </c>
      <c r="K8" s="32">
        <f t="shared" si="1"/>
        <v>0</v>
      </c>
      <c r="L8" s="6">
        <f>H8/2-H8^3/(240*$G8^2)</f>
        <v>0</v>
      </c>
      <c r="M8" s="6">
        <f>I8/2-I8^3/(240*$G8^2)</f>
        <v>0</v>
      </c>
      <c r="N8" s="6"/>
      <c r="O8" s="6"/>
    </row>
    <row r="9" spans="2:15" ht="12">
      <c r="B9" s="4">
        <v>3</v>
      </c>
      <c r="C9" s="5">
        <v>192300.1083</v>
      </c>
      <c r="D9" s="5">
        <v>64027.2131</v>
      </c>
      <c r="E9" s="5">
        <v>2035.04</v>
      </c>
      <c r="F9" s="5">
        <v>31.152889</v>
      </c>
      <c r="G9" s="7">
        <v>300</v>
      </c>
      <c r="H9" s="7">
        <v>80.083</v>
      </c>
      <c r="I9" s="7">
        <v>79.628</v>
      </c>
      <c r="J9" s="32">
        <f t="shared" si="0"/>
        <v>154.99967741901915</v>
      </c>
      <c r="K9" s="32">
        <f t="shared" si="1"/>
        <v>154.5587267028297</v>
      </c>
      <c r="L9" s="31">
        <f aca="true" t="shared" si="2" ref="L9:L14">IF(OR(G9=""),"",H9/2-H9^3/(240*$G9^2))</f>
        <v>40.017722441947605</v>
      </c>
      <c r="M9" s="31">
        <f aca="true" t="shared" si="3" ref="M9:M14">IF(OR(G9=""),"",I9/2-I9^3/(240*$G9^2))</f>
        <v>39.79062542774624</v>
      </c>
      <c r="N9" s="6"/>
      <c r="O9" s="6"/>
    </row>
    <row r="10" spans="2:15" ht="12">
      <c r="B10" s="4">
        <v>4</v>
      </c>
      <c r="C10" s="5">
        <v>192484.959</v>
      </c>
      <c r="D10" s="5">
        <v>64320.1781</v>
      </c>
      <c r="E10" s="5">
        <v>2376.81</v>
      </c>
      <c r="F10" s="5">
        <v>-62.305777</v>
      </c>
      <c r="G10" s="7">
        <v>300</v>
      </c>
      <c r="H10" s="7">
        <v>79.628</v>
      </c>
      <c r="I10" s="7">
        <v>79.628</v>
      </c>
      <c r="J10" s="32">
        <f t="shared" si="0"/>
        <v>154.5587267028297</v>
      </c>
      <c r="K10" s="32">
        <f t="shared" si="1"/>
        <v>154.5587267028297</v>
      </c>
      <c r="L10" s="31">
        <f t="shared" si="2"/>
        <v>39.79062542774624</v>
      </c>
      <c r="M10" s="31">
        <f t="shared" si="3"/>
        <v>39.79062542774624</v>
      </c>
      <c r="N10" s="6"/>
      <c r="O10" s="6"/>
    </row>
    <row r="11" spans="2:15" ht="12">
      <c r="B11" s="4">
        <v>5</v>
      </c>
      <c r="C11" s="5">
        <v>192830.1687</v>
      </c>
      <c r="D11" s="5">
        <v>64291.393</v>
      </c>
      <c r="E11" s="5">
        <v>2685.33</v>
      </c>
      <c r="F11" s="5">
        <v>31.152886</v>
      </c>
      <c r="G11" s="7">
        <v>300</v>
      </c>
      <c r="H11" s="7">
        <v>79.628</v>
      </c>
      <c r="I11" s="7">
        <v>80.083</v>
      </c>
      <c r="J11" s="32">
        <f t="shared" si="0"/>
        <v>154.5587267028297</v>
      </c>
      <c r="K11" s="32">
        <f t="shared" si="1"/>
        <v>154.99967741901915</v>
      </c>
      <c r="L11" s="31">
        <f t="shared" si="2"/>
        <v>39.79062542774624</v>
      </c>
      <c r="M11" s="31">
        <f t="shared" si="3"/>
        <v>40.017722441947605</v>
      </c>
      <c r="N11" s="6"/>
      <c r="O11" s="6"/>
    </row>
    <row r="12" spans="2:15" ht="12">
      <c r="B12" s="4">
        <v>6</v>
      </c>
      <c r="C12" s="5">
        <v>193722.5119</v>
      </c>
      <c r="D12" s="5">
        <v>64736.1331</v>
      </c>
      <c r="E12" s="5">
        <v>3624.31</v>
      </c>
      <c r="F12" s="5">
        <v>-33.331766</v>
      </c>
      <c r="G12" s="7">
        <v>2000</v>
      </c>
      <c r="H12" s="7"/>
      <c r="I12" s="7"/>
      <c r="J12" s="32">
        <f t="shared" si="0"/>
        <v>0</v>
      </c>
      <c r="K12" s="32">
        <f t="shared" si="1"/>
        <v>0</v>
      </c>
      <c r="L12" s="31">
        <f t="shared" si="2"/>
        <v>0</v>
      </c>
      <c r="M12" s="31">
        <f t="shared" si="3"/>
        <v>0</v>
      </c>
      <c r="N12" s="6"/>
      <c r="O12" s="6"/>
    </row>
    <row r="13" spans="2:15" ht="12">
      <c r="B13" s="4">
        <v>7</v>
      </c>
      <c r="C13" s="5">
        <v>195134.111</v>
      </c>
      <c r="D13" s="5">
        <v>64561.2239</v>
      </c>
      <c r="E13" s="5">
        <v>5012.04</v>
      </c>
      <c r="F13" s="5">
        <v>48.571105</v>
      </c>
      <c r="G13" s="7">
        <v>1800</v>
      </c>
      <c r="H13" s="7"/>
      <c r="I13" s="7"/>
      <c r="J13" s="32">
        <f t="shared" si="0"/>
        <v>0</v>
      </c>
      <c r="K13" s="32">
        <f t="shared" si="1"/>
        <v>0</v>
      </c>
      <c r="L13" s="31">
        <f t="shared" si="2"/>
        <v>0</v>
      </c>
      <c r="M13" s="31">
        <f t="shared" si="3"/>
        <v>0</v>
      </c>
      <c r="N13" s="6"/>
      <c r="O13" s="6"/>
    </row>
    <row r="14" spans="2:15" ht="12">
      <c r="B14" s="4">
        <v>8</v>
      </c>
      <c r="C14" s="5">
        <v>196146.2484</v>
      </c>
      <c r="D14" s="5">
        <v>65469.0325</v>
      </c>
      <c r="E14" s="5">
        <v>6270.72</v>
      </c>
      <c r="F14" s="5"/>
      <c r="G14" s="7"/>
      <c r="H14" s="7"/>
      <c r="I14" s="7"/>
      <c r="J14" s="32">
        <f t="shared" si="0"/>
        <v>0</v>
      </c>
      <c r="K14" s="32">
        <f t="shared" si="1"/>
        <v>0</v>
      </c>
      <c r="L14" s="31">
        <f t="shared" si="2"/>
      </c>
      <c r="M14" s="31">
        <f t="shared" si="3"/>
      </c>
      <c r="N14" s="6"/>
      <c r="O14" s="6"/>
    </row>
    <row r="15" spans="2:15" ht="12.75" thickBot="1">
      <c r="B15" s="8"/>
      <c r="C15" s="9"/>
      <c r="D15" s="9"/>
      <c r="E15" s="9"/>
      <c r="F15" s="9"/>
      <c r="G15" s="11"/>
      <c r="H15" s="11"/>
      <c r="I15" s="11"/>
      <c r="J15" s="10"/>
      <c r="K15" s="10"/>
      <c r="L15" s="10"/>
      <c r="M15" s="10"/>
      <c r="N15" s="10"/>
      <c r="O15" s="10"/>
    </row>
    <row r="16" ht="12.75" thickBot="1"/>
    <row r="17" spans="3:12" ht="14.25" customHeight="1">
      <c r="C17" s="36" t="s">
        <v>75</v>
      </c>
      <c r="D17" s="33" t="s">
        <v>92</v>
      </c>
      <c r="E17" s="34"/>
      <c r="F17" s="34"/>
      <c r="G17" s="34"/>
      <c r="H17" s="35"/>
      <c r="I17" s="33" t="s">
        <v>93</v>
      </c>
      <c r="J17" s="34"/>
      <c r="K17" s="34"/>
      <c r="L17" s="47"/>
    </row>
    <row r="18" spans="3:12" ht="24">
      <c r="C18" s="37"/>
      <c r="D18" s="3" t="s">
        <v>94</v>
      </c>
      <c r="E18" s="3" t="s">
        <v>95</v>
      </c>
      <c r="F18" s="3" t="s">
        <v>96</v>
      </c>
      <c r="G18" s="3" t="s">
        <v>97</v>
      </c>
      <c r="H18" s="3" t="s">
        <v>98</v>
      </c>
      <c r="I18" s="3" t="s">
        <v>99</v>
      </c>
      <c r="J18" s="3" t="s">
        <v>100</v>
      </c>
      <c r="K18" s="12" t="s">
        <v>101</v>
      </c>
      <c r="L18" s="13" t="s">
        <v>102</v>
      </c>
    </row>
    <row r="19" spans="3:12" ht="12">
      <c r="C19" s="14">
        <f aca="true" t="shared" si="4" ref="C19:C28">IF(OR(B6=""),"",B6)</f>
        <v>0</v>
      </c>
      <c r="D19" s="6"/>
      <c r="E19" s="6"/>
      <c r="F19" s="6"/>
      <c r="G19" s="6"/>
      <c r="H19" s="6"/>
      <c r="I19" s="6"/>
      <c r="J19" s="6"/>
      <c r="K19" s="6"/>
      <c r="L19" s="15"/>
    </row>
    <row r="20" spans="3:12" ht="12">
      <c r="C20" s="14">
        <f t="shared" si="4"/>
        <v>1</v>
      </c>
      <c r="D20" s="6">
        <f aca="true" t="shared" si="5" ref="D20:D27">E7-J7</f>
        <v>1193.39</v>
      </c>
      <c r="E20" s="6">
        <f aca="true" t="shared" si="6" ref="E20:E27">D20+H7</f>
        <v>1193.39</v>
      </c>
      <c r="F20" s="6">
        <f aca="true" t="shared" si="7" ref="F20:G27">E20+M7</f>
        <v>1193.39</v>
      </c>
      <c r="G20" s="6">
        <f t="shared" si="7"/>
        <v>1193.39</v>
      </c>
      <c r="H20" s="6">
        <f aca="true" t="shared" si="8" ref="H20:H27">G20+I7</f>
        <v>1193.39</v>
      </c>
      <c r="I20" s="6">
        <f aca="true" t="shared" si="9" ref="I20:I26">D21-H20</f>
        <v>249.38999999999987</v>
      </c>
      <c r="J20" s="6">
        <f aca="true" t="shared" si="10" ref="J20:J27">SQRT((C7-C6)^2+(D7-D6)^2)</f>
        <v>1193.3929523846914</v>
      </c>
      <c r="K20" s="6">
        <f aca="true" t="shared" si="11" ref="K20:K27">IF(DEGREES(ATAN2(C7-C6,D7-D6))&lt;0,DEGREES(ATAN2(C7-C6,D7-D6))+360,DEGREES(ATAN2(C7-C6,D7-D6)))</f>
        <v>29.5231042657279</v>
      </c>
      <c r="L20" s="15"/>
    </row>
    <row r="21" spans="3:12" ht="12">
      <c r="C21" s="14">
        <f t="shared" si="4"/>
        <v>2</v>
      </c>
      <c r="D21" s="6">
        <f t="shared" si="5"/>
        <v>1442.78</v>
      </c>
      <c r="E21" s="6">
        <f t="shared" si="6"/>
        <v>1442.78</v>
      </c>
      <c r="F21" s="6">
        <f t="shared" si="7"/>
        <v>1442.78</v>
      </c>
      <c r="G21" s="6">
        <f t="shared" si="7"/>
        <v>1442.78</v>
      </c>
      <c r="H21" s="6">
        <f t="shared" si="8"/>
        <v>1442.78</v>
      </c>
      <c r="I21" s="6">
        <f t="shared" si="9"/>
        <v>437.26032258098076</v>
      </c>
      <c r="J21" s="6">
        <f t="shared" si="10"/>
        <v>251.15517379310913</v>
      </c>
      <c r="K21" s="6">
        <f t="shared" si="11"/>
        <v>13.694593399673744</v>
      </c>
      <c r="L21" s="15"/>
    </row>
    <row r="22" spans="3:12" ht="12">
      <c r="C22" s="14">
        <f t="shared" si="4"/>
        <v>3</v>
      </c>
      <c r="D22" s="6">
        <f t="shared" si="5"/>
        <v>1880.0403225809807</v>
      </c>
      <c r="E22" s="6">
        <f t="shared" si="6"/>
        <v>1960.1233225809808</v>
      </c>
      <c r="F22" s="6">
        <f t="shared" si="7"/>
        <v>1999.913948008727</v>
      </c>
      <c r="G22" s="6">
        <f t="shared" si="7"/>
        <v>1999.913948008727</v>
      </c>
      <c r="H22" s="6">
        <f t="shared" si="8"/>
        <v>2079.541948008727</v>
      </c>
      <c r="I22" s="6">
        <f t="shared" si="9"/>
        <v>142.70932528844332</v>
      </c>
      <c r="J22" s="6">
        <f t="shared" si="10"/>
        <v>593.1908183718707</v>
      </c>
      <c r="K22" s="6">
        <f t="shared" si="11"/>
        <v>26.491479784293205</v>
      </c>
      <c r="L22" s="15"/>
    </row>
    <row r="23" spans="3:12" ht="12">
      <c r="C23" s="14">
        <f t="shared" si="4"/>
        <v>4</v>
      </c>
      <c r="D23" s="6">
        <f t="shared" si="5"/>
        <v>2222.2512732971704</v>
      </c>
      <c r="E23" s="6">
        <f t="shared" si="6"/>
        <v>2301.8792732971706</v>
      </c>
      <c r="F23" s="6">
        <f t="shared" si="7"/>
        <v>2341.669898724917</v>
      </c>
      <c r="G23" s="6">
        <f t="shared" si="7"/>
        <v>2341.669898724917</v>
      </c>
      <c r="H23" s="6">
        <f t="shared" si="8"/>
        <v>2421.297898724917</v>
      </c>
      <c r="I23" s="6">
        <f t="shared" si="9"/>
        <v>109.4733745722533</v>
      </c>
      <c r="J23" s="6">
        <f t="shared" si="10"/>
        <v>346.407668095687</v>
      </c>
      <c r="K23" s="6">
        <f t="shared" si="11"/>
        <v>57.749503271763594</v>
      </c>
      <c r="L23" s="15"/>
    </row>
    <row r="24" spans="3:12" ht="12">
      <c r="C24" s="14">
        <f t="shared" si="4"/>
        <v>5</v>
      </c>
      <c r="D24" s="6">
        <f t="shared" si="5"/>
        <v>2530.7712732971704</v>
      </c>
      <c r="E24" s="6">
        <f t="shared" si="6"/>
        <v>2610.3992732971706</v>
      </c>
      <c r="F24" s="6">
        <f t="shared" si="7"/>
        <v>2650.416995739118</v>
      </c>
      <c r="G24" s="6">
        <f t="shared" si="7"/>
        <v>2650.416995739118</v>
      </c>
      <c r="H24" s="6">
        <f t="shared" si="8"/>
        <v>2730.4999957391183</v>
      </c>
      <c r="I24" s="6">
        <f t="shared" si="9"/>
        <v>893.8100042608817</v>
      </c>
      <c r="J24" s="6">
        <f t="shared" si="10"/>
        <v>346.4077351274141</v>
      </c>
      <c r="K24" s="6">
        <f t="shared" si="11"/>
        <v>355.2334532070277</v>
      </c>
      <c r="L24" s="15"/>
    </row>
    <row r="25" spans="3:12" ht="12">
      <c r="C25" s="14">
        <f t="shared" si="4"/>
        <v>6</v>
      </c>
      <c r="D25" s="6">
        <f t="shared" si="5"/>
        <v>3624.31</v>
      </c>
      <c r="E25" s="6">
        <f t="shared" si="6"/>
        <v>3624.31</v>
      </c>
      <c r="F25" s="6">
        <f t="shared" si="7"/>
        <v>3624.31</v>
      </c>
      <c r="G25" s="6">
        <f t="shared" si="7"/>
        <v>3624.31</v>
      </c>
      <c r="H25" s="6">
        <f t="shared" si="8"/>
        <v>3624.31</v>
      </c>
      <c r="I25" s="6">
        <f t="shared" si="9"/>
        <v>1387.73</v>
      </c>
      <c r="J25" s="6">
        <f t="shared" si="10"/>
        <v>997.0306630862752</v>
      </c>
      <c r="K25" s="6">
        <f t="shared" si="11"/>
        <v>26.491472735908314</v>
      </c>
      <c r="L25" s="15"/>
    </row>
    <row r="26" spans="3:12" ht="12">
      <c r="C26" s="14">
        <f t="shared" si="4"/>
        <v>7</v>
      </c>
      <c r="D26" s="6">
        <f t="shared" si="5"/>
        <v>5012.04</v>
      </c>
      <c r="E26" s="6">
        <f t="shared" si="6"/>
        <v>5012.04</v>
      </c>
      <c r="F26" s="6">
        <f t="shared" si="7"/>
        <v>5012.04</v>
      </c>
      <c r="G26" s="6">
        <f t="shared" si="7"/>
        <v>5012.04</v>
      </c>
      <c r="H26" s="6">
        <f t="shared" si="8"/>
        <v>5012.04</v>
      </c>
      <c r="I26" s="6">
        <f t="shared" si="9"/>
        <v>1258.6800000000003</v>
      </c>
      <c r="J26" s="6">
        <f t="shared" si="10"/>
        <v>1422.3941954906272</v>
      </c>
      <c r="K26" s="6">
        <f t="shared" si="11"/>
        <v>352.936565200606</v>
      </c>
      <c r="L26" s="15"/>
    </row>
    <row r="27" spans="3:12" ht="12">
      <c r="C27" s="14">
        <f t="shared" si="4"/>
        <v>8</v>
      </c>
      <c r="D27" s="6">
        <f t="shared" si="5"/>
        <v>6270.72</v>
      </c>
      <c r="E27" s="6">
        <f t="shared" si="6"/>
        <v>6270.72</v>
      </c>
      <c r="F27" s="6" t="e">
        <f t="shared" si="7"/>
        <v>#VALUE!</v>
      </c>
      <c r="G27" s="6" t="e">
        <f t="shared" si="7"/>
        <v>#VALUE!</v>
      </c>
      <c r="H27" s="6" t="e">
        <f t="shared" si="8"/>
        <v>#VALUE!</v>
      </c>
      <c r="I27" s="6"/>
      <c r="J27" s="6">
        <f t="shared" si="10"/>
        <v>1359.609712642838</v>
      </c>
      <c r="K27" s="6">
        <f t="shared" si="11"/>
        <v>41.88963813553312</v>
      </c>
      <c r="L27" s="15"/>
    </row>
    <row r="28" spans="3:12" ht="12.75" thickBot="1">
      <c r="C28" s="16">
        <f t="shared" si="4"/>
      </c>
      <c r="D28" s="10"/>
      <c r="E28" s="10"/>
      <c r="F28" s="10"/>
      <c r="G28" s="10"/>
      <c r="H28" s="10"/>
      <c r="I28" s="10"/>
      <c r="J28" s="10"/>
      <c r="K28" s="10"/>
      <c r="L28" s="17"/>
    </row>
    <row r="29" ht="12">
      <c r="C29" s="18" t="s">
        <v>103</v>
      </c>
    </row>
  </sheetData>
  <sheetProtection/>
  <mergeCells count="9">
    <mergeCell ref="D17:H17"/>
    <mergeCell ref="B4:B5"/>
    <mergeCell ref="K2:M3"/>
    <mergeCell ref="D2:J3"/>
    <mergeCell ref="C17:C18"/>
    <mergeCell ref="C4:D4"/>
    <mergeCell ref="E4:E5"/>
    <mergeCell ref="I17:L17"/>
    <mergeCell ref="G4:O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K21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6384" width="9.00390625" style="19" customWidth="1"/>
  </cols>
  <sheetData>
    <row r="2" spans="4:10" ht="24.75" customHeight="1" thickBot="1">
      <c r="D2" s="41" t="s">
        <v>24</v>
      </c>
      <c r="E2" s="41"/>
      <c r="F2" s="41"/>
      <c r="G2" s="41"/>
      <c r="H2" s="41"/>
      <c r="I2" s="49" t="s">
        <v>25</v>
      </c>
      <c r="J2" s="49"/>
    </row>
    <row r="3" spans="2:11" ht="18.75" customHeight="1">
      <c r="B3" s="50" t="s">
        <v>26</v>
      </c>
      <c r="C3" s="44" t="s">
        <v>27</v>
      </c>
      <c r="D3" s="44"/>
      <c r="E3" s="45" t="s">
        <v>28</v>
      </c>
      <c r="F3" s="44" t="s">
        <v>29</v>
      </c>
      <c r="G3" s="44"/>
      <c r="H3" s="44"/>
      <c r="I3" s="44" t="s">
        <v>30</v>
      </c>
      <c r="J3" s="44"/>
      <c r="K3" s="48"/>
    </row>
    <row r="4" spans="2:11" ht="18.75" customHeight="1">
      <c r="B4" s="51"/>
      <c r="C4" s="3" t="s">
        <v>31</v>
      </c>
      <c r="D4" s="3" t="s">
        <v>32</v>
      </c>
      <c r="E4" s="46"/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13" t="s">
        <v>38</v>
      </c>
    </row>
    <row r="5" spans="2:11" ht="14.25">
      <c r="B5" s="20"/>
      <c r="C5" s="21"/>
      <c r="D5" s="21"/>
      <c r="E5" s="21"/>
      <c r="F5" s="22"/>
      <c r="G5" s="21"/>
      <c r="H5" s="21"/>
      <c r="I5" s="22"/>
      <c r="J5" s="21"/>
      <c r="K5" s="23"/>
    </row>
    <row r="6" spans="2:11" ht="14.25">
      <c r="B6" s="20"/>
      <c r="C6" s="21"/>
      <c r="D6" s="21"/>
      <c r="E6" s="21"/>
      <c r="F6" s="22"/>
      <c r="G6" s="21"/>
      <c r="H6" s="21"/>
      <c r="I6" s="22"/>
      <c r="J6" s="21"/>
      <c r="K6" s="23"/>
    </row>
    <row r="7" spans="2:11" ht="14.25">
      <c r="B7" s="20"/>
      <c r="C7" s="21"/>
      <c r="D7" s="21"/>
      <c r="E7" s="21"/>
      <c r="F7" s="22"/>
      <c r="G7" s="21"/>
      <c r="H7" s="21"/>
      <c r="I7" s="22"/>
      <c r="J7" s="21"/>
      <c r="K7" s="23"/>
    </row>
    <row r="8" spans="2:11" ht="14.25">
      <c r="B8" s="20"/>
      <c r="C8" s="21"/>
      <c r="D8" s="21"/>
      <c r="E8" s="21"/>
      <c r="F8" s="22"/>
      <c r="G8" s="21"/>
      <c r="H8" s="21"/>
      <c r="I8" s="22"/>
      <c r="J8" s="21"/>
      <c r="K8" s="23"/>
    </row>
    <row r="9" spans="2:11" ht="14.25">
      <c r="B9" s="20"/>
      <c r="C9" s="21"/>
      <c r="D9" s="21"/>
      <c r="E9" s="21"/>
      <c r="F9" s="22"/>
      <c r="G9" s="21"/>
      <c r="H9" s="21"/>
      <c r="I9" s="22"/>
      <c r="J9" s="21"/>
      <c r="K9" s="23"/>
    </row>
    <row r="10" spans="2:11" ht="14.25">
      <c r="B10" s="20"/>
      <c r="C10" s="21"/>
      <c r="D10" s="21"/>
      <c r="E10" s="21"/>
      <c r="F10" s="22"/>
      <c r="G10" s="21"/>
      <c r="H10" s="21"/>
      <c r="I10" s="22"/>
      <c r="J10" s="21"/>
      <c r="K10" s="23"/>
    </row>
    <row r="11" spans="2:11" ht="14.25">
      <c r="B11" s="20"/>
      <c r="C11" s="21"/>
      <c r="D11" s="21"/>
      <c r="E11" s="21"/>
      <c r="F11" s="22"/>
      <c r="G11" s="21"/>
      <c r="H11" s="21"/>
      <c r="I11" s="22"/>
      <c r="J11" s="21"/>
      <c r="K11" s="23"/>
    </row>
    <row r="12" spans="2:11" ht="14.25">
      <c r="B12" s="20"/>
      <c r="C12" s="21"/>
      <c r="D12" s="21"/>
      <c r="E12" s="21"/>
      <c r="F12" s="22"/>
      <c r="G12" s="21"/>
      <c r="H12" s="21"/>
      <c r="I12" s="22"/>
      <c r="J12" s="21"/>
      <c r="K12" s="23"/>
    </row>
    <row r="13" spans="2:11" ht="14.25">
      <c r="B13" s="20"/>
      <c r="C13" s="21"/>
      <c r="D13" s="21"/>
      <c r="E13" s="21"/>
      <c r="F13" s="22"/>
      <c r="G13" s="21"/>
      <c r="H13" s="21"/>
      <c r="I13" s="22"/>
      <c r="J13" s="21"/>
      <c r="K13" s="23"/>
    </row>
    <row r="14" spans="2:11" ht="14.25">
      <c r="B14" s="20"/>
      <c r="C14" s="21"/>
      <c r="D14" s="21"/>
      <c r="E14" s="21"/>
      <c r="F14" s="22"/>
      <c r="G14" s="21"/>
      <c r="H14" s="21"/>
      <c r="I14" s="22"/>
      <c r="J14" s="21"/>
      <c r="K14" s="23"/>
    </row>
    <row r="15" spans="2:11" ht="14.25">
      <c r="B15" s="20"/>
      <c r="C15" s="21"/>
      <c r="D15" s="21"/>
      <c r="E15" s="21"/>
      <c r="F15" s="22"/>
      <c r="G15" s="21"/>
      <c r="H15" s="21"/>
      <c r="I15" s="22"/>
      <c r="J15" s="21"/>
      <c r="K15" s="23"/>
    </row>
    <row r="16" spans="2:11" ht="14.25">
      <c r="B16" s="20"/>
      <c r="C16" s="21"/>
      <c r="D16" s="21"/>
      <c r="E16" s="21"/>
      <c r="F16" s="22"/>
      <c r="G16" s="21"/>
      <c r="H16" s="21"/>
      <c r="I16" s="22"/>
      <c r="J16" s="21"/>
      <c r="K16" s="23"/>
    </row>
    <row r="17" spans="2:11" ht="14.25">
      <c r="B17" s="20"/>
      <c r="C17" s="21"/>
      <c r="D17" s="21"/>
      <c r="E17" s="21"/>
      <c r="F17" s="22"/>
      <c r="G17" s="21"/>
      <c r="H17" s="21"/>
      <c r="I17" s="22"/>
      <c r="J17" s="21"/>
      <c r="K17" s="23"/>
    </row>
    <row r="18" spans="2:11" ht="14.25">
      <c r="B18" s="20"/>
      <c r="C18" s="21"/>
      <c r="D18" s="21"/>
      <c r="E18" s="21"/>
      <c r="F18" s="22"/>
      <c r="G18" s="21"/>
      <c r="H18" s="21"/>
      <c r="I18" s="22"/>
      <c r="J18" s="21"/>
      <c r="K18" s="23"/>
    </row>
    <row r="19" spans="2:11" ht="14.25">
      <c r="B19" s="20"/>
      <c r="C19" s="21"/>
      <c r="D19" s="21"/>
      <c r="E19" s="21"/>
      <c r="F19" s="22"/>
      <c r="G19" s="21"/>
      <c r="H19" s="21"/>
      <c r="I19" s="22"/>
      <c r="J19" s="21"/>
      <c r="K19" s="23"/>
    </row>
    <row r="20" spans="2:11" ht="15" thickBot="1">
      <c r="B20" s="24"/>
      <c r="C20" s="25"/>
      <c r="D20" s="25"/>
      <c r="E20" s="25"/>
      <c r="F20" s="26"/>
      <c r="G20" s="25"/>
      <c r="H20" s="25"/>
      <c r="I20" s="26"/>
      <c r="J20" s="25"/>
      <c r="K20" s="27"/>
    </row>
    <row r="21" ht="14.25">
      <c r="B21" s="18" t="s">
        <v>39</v>
      </c>
    </row>
  </sheetData>
  <sheetProtection/>
  <mergeCells count="7">
    <mergeCell ref="I3:K3"/>
    <mergeCell ref="D2:H2"/>
    <mergeCell ref="I2:J2"/>
    <mergeCell ref="B3:B4"/>
    <mergeCell ref="C3:D3"/>
    <mergeCell ref="E3:E4"/>
    <mergeCell ref="F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L21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6384" width="9.00390625" style="19" customWidth="1"/>
  </cols>
  <sheetData>
    <row r="2" spans="4:12" ht="24.75" customHeight="1" thickBot="1">
      <c r="D2" s="42" t="s">
        <v>40</v>
      </c>
      <c r="E2" s="42"/>
      <c r="F2" s="42"/>
      <c r="G2" s="42"/>
      <c r="H2" s="42"/>
      <c r="I2" s="42"/>
      <c r="J2" s="49" t="s">
        <v>1</v>
      </c>
      <c r="K2" s="52"/>
      <c r="L2" s="52"/>
    </row>
    <row r="3" spans="2:12" ht="18.75" customHeight="1">
      <c r="B3" s="50" t="s">
        <v>41</v>
      </c>
      <c r="C3" s="44" t="s">
        <v>42</v>
      </c>
      <c r="D3" s="44"/>
      <c r="E3" s="45" t="s">
        <v>43</v>
      </c>
      <c r="F3" s="45" t="s">
        <v>44</v>
      </c>
      <c r="G3" s="44" t="s">
        <v>45</v>
      </c>
      <c r="H3" s="44"/>
      <c r="I3" s="44"/>
      <c r="J3" s="44" t="s">
        <v>46</v>
      </c>
      <c r="K3" s="44"/>
      <c r="L3" s="48"/>
    </row>
    <row r="4" spans="2:12" ht="18.75" customHeight="1">
      <c r="B4" s="51"/>
      <c r="C4" s="3" t="s">
        <v>7</v>
      </c>
      <c r="D4" s="3" t="s">
        <v>8</v>
      </c>
      <c r="E4" s="46"/>
      <c r="F4" s="46"/>
      <c r="G4" s="3" t="s">
        <v>47</v>
      </c>
      <c r="H4" s="3" t="s">
        <v>48</v>
      </c>
      <c r="I4" s="3" t="s">
        <v>49</v>
      </c>
      <c r="J4" s="3" t="s">
        <v>50</v>
      </c>
      <c r="K4" s="3" t="s">
        <v>51</v>
      </c>
      <c r="L4" s="13" t="s">
        <v>52</v>
      </c>
    </row>
    <row r="5" spans="2:12" ht="14.25">
      <c r="B5" s="20"/>
      <c r="C5" s="21"/>
      <c r="D5" s="21"/>
      <c r="E5" s="21"/>
      <c r="F5" s="22"/>
      <c r="G5" s="22"/>
      <c r="H5" s="21"/>
      <c r="I5" s="21"/>
      <c r="J5" s="22"/>
      <c r="K5" s="21"/>
      <c r="L5" s="23"/>
    </row>
    <row r="6" spans="2:12" ht="14.25">
      <c r="B6" s="20"/>
      <c r="C6" s="21"/>
      <c r="D6" s="21"/>
      <c r="E6" s="21"/>
      <c r="F6" s="22"/>
      <c r="G6" s="22"/>
      <c r="H6" s="21"/>
      <c r="I6" s="21"/>
      <c r="J6" s="22"/>
      <c r="K6" s="21"/>
      <c r="L6" s="23"/>
    </row>
    <row r="7" spans="2:12" ht="14.25">
      <c r="B7" s="20"/>
      <c r="C7" s="21"/>
      <c r="D7" s="21"/>
      <c r="E7" s="21"/>
      <c r="F7" s="22"/>
      <c r="G7" s="22"/>
      <c r="H7" s="21"/>
      <c r="I7" s="21"/>
      <c r="J7" s="22"/>
      <c r="K7" s="21"/>
      <c r="L7" s="23"/>
    </row>
    <row r="8" spans="2:12" ht="14.25">
      <c r="B8" s="20"/>
      <c r="C8" s="21"/>
      <c r="D8" s="21"/>
      <c r="E8" s="21"/>
      <c r="F8" s="22"/>
      <c r="G8" s="22"/>
      <c r="H8" s="21"/>
      <c r="I8" s="21"/>
      <c r="J8" s="22"/>
      <c r="K8" s="21"/>
      <c r="L8" s="23"/>
    </row>
    <row r="9" spans="2:12" ht="14.25">
      <c r="B9" s="20"/>
      <c r="C9" s="21"/>
      <c r="D9" s="21"/>
      <c r="E9" s="21"/>
      <c r="F9" s="22"/>
      <c r="G9" s="22"/>
      <c r="H9" s="21"/>
      <c r="I9" s="21"/>
      <c r="J9" s="22"/>
      <c r="K9" s="21"/>
      <c r="L9" s="23"/>
    </row>
    <row r="10" spans="2:12" ht="14.25">
      <c r="B10" s="20"/>
      <c r="C10" s="21"/>
      <c r="D10" s="21"/>
      <c r="E10" s="21"/>
      <c r="F10" s="22"/>
      <c r="G10" s="22"/>
      <c r="H10" s="21"/>
      <c r="I10" s="21"/>
      <c r="J10" s="22"/>
      <c r="K10" s="21"/>
      <c r="L10" s="23"/>
    </row>
    <row r="11" spans="2:12" ht="14.25">
      <c r="B11" s="20"/>
      <c r="C11" s="21"/>
      <c r="D11" s="21"/>
      <c r="E11" s="21"/>
      <c r="F11" s="22"/>
      <c r="G11" s="22"/>
      <c r="H11" s="21"/>
      <c r="I11" s="21"/>
      <c r="J11" s="22"/>
      <c r="K11" s="21"/>
      <c r="L11" s="23"/>
    </row>
    <row r="12" spans="2:12" ht="14.25">
      <c r="B12" s="20"/>
      <c r="C12" s="21"/>
      <c r="D12" s="21"/>
      <c r="E12" s="21"/>
      <c r="F12" s="22"/>
      <c r="G12" s="22"/>
      <c r="H12" s="21"/>
      <c r="I12" s="21"/>
      <c r="J12" s="22"/>
      <c r="K12" s="21"/>
      <c r="L12" s="23"/>
    </row>
    <row r="13" spans="2:12" ht="14.25">
      <c r="B13" s="20"/>
      <c r="C13" s="21"/>
      <c r="D13" s="21"/>
      <c r="E13" s="21"/>
      <c r="F13" s="22"/>
      <c r="G13" s="22"/>
      <c r="H13" s="21"/>
      <c r="I13" s="21"/>
      <c r="J13" s="22"/>
      <c r="K13" s="21"/>
      <c r="L13" s="23"/>
    </row>
    <row r="14" spans="2:12" ht="14.25">
      <c r="B14" s="20"/>
      <c r="C14" s="21"/>
      <c r="D14" s="21"/>
      <c r="E14" s="21"/>
      <c r="F14" s="22"/>
      <c r="G14" s="22"/>
      <c r="H14" s="21"/>
      <c r="I14" s="21"/>
      <c r="J14" s="22"/>
      <c r="K14" s="21"/>
      <c r="L14" s="23"/>
    </row>
    <row r="15" spans="2:12" ht="14.25">
      <c r="B15" s="20"/>
      <c r="C15" s="21"/>
      <c r="D15" s="21"/>
      <c r="E15" s="21"/>
      <c r="F15" s="22"/>
      <c r="G15" s="22"/>
      <c r="H15" s="21"/>
      <c r="I15" s="21"/>
      <c r="J15" s="22"/>
      <c r="K15" s="21"/>
      <c r="L15" s="23"/>
    </row>
    <row r="16" spans="2:12" ht="14.25">
      <c r="B16" s="20"/>
      <c r="C16" s="21"/>
      <c r="D16" s="21"/>
      <c r="E16" s="21"/>
      <c r="F16" s="22"/>
      <c r="G16" s="22"/>
      <c r="H16" s="21"/>
      <c r="I16" s="21"/>
      <c r="J16" s="22"/>
      <c r="K16" s="21"/>
      <c r="L16" s="23"/>
    </row>
    <row r="17" spans="2:12" ht="14.25">
      <c r="B17" s="20"/>
      <c r="C17" s="21"/>
      <c r="D17" s="21"/>
      <c r="E17" s="21"/>
      <c r="F17" s="22"/>
      <c r="G17" s="22"/>
      <c r="H17" s="21"/>
      <c r="I17" s="21"/>
      <c r="J17" s="22"/>
      <c r="K17" s="21"/>
      <c r="L17" s="23"/>
    </row>
    <row r="18" spans="2:12" ht="14.25">
      <c r="B18" s="20"/>
      <c r="C18" s="21"/>
      <c r="D18" s="21"/>
      <c r="E18" s="21"/>
      <c r="F18" s="22"/>
      <c r="G18" s="22"/>
      <c r="H18" s="21"/>
      <c r="I18" s="21"/>
      <c r="J18" s="22"/>
      <c r="K18" s="21"/>
      <c r="L18" s="23"/>
    </row>
    <row r="19" spans="2:12" ht="15" thickBot="1">
      <c r="B19" s="24"/>
      <c r="C19" s="25"/>
      <c r="D19" s="25"/>
      <c r="E19" s="25"/>
      <c r="F19" s="26"/>
      <c r="G19" s="26"/>
      <c r="H19" s="25"/>
      <c r="I19" s="25"/>
      <c r="J19" s="26"/>
      <c r="K19" s="25"/>
      <c r="L19" s="27"/>
    </row>
    <row r="20" ht="14.25">
      <c r="B20" s="18" t="s">
        <v>23</v>
      </c>
    </row>
    <row r="21" ht="14.25">
      <c r="B21" s="18" t="s">
        <v>53</v>
      </c>
    </row>
  </sheetData>
  <sheetProtection/>
  <mergeCells count="8">
    <mergeCell ref="J3:L3"/>
    <mergeCell ref="D2:I2"/>
    <mergeCell ref="B3:B4"/>
    <mergeCell ref="C3:D3"/>
    <mergeCell ref="E3:E4"/>
    <mergeCell ref="G3:I3"/>
    <mergeCell ref="F3:F4"/>
    <mergeCell ref="J2:L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L21"/>
  <sheetViews>
    <sheetView zoomScalePageLayoutView="0" workbookViewId="0" topLeftCell="C1">
      <selection activeCell="H24" sqref="H24"/>
    </sheetView>
  </sheetViews>
  <sheetFormatPr defaultColWidth="9.00390625" defaultRowHeight="14.25"/>
  <cols>
    <col min="1" max="16384" width="9.00390625" style="19" customWidth="1"/>
  </cols>
  <sheetData>
    <row r="2" spans="4:12" ht="24.75" customHeight="1" thickBot="1">
      <c r="D2" s="42" t="s">
        <v>59</v>
      </c>
      <c r="E2" s="42"/>
      <c r="F2" s="42"/>
      <c r="G2" s="42"/>
      <c r="H2" s="42"/>
      <c r="I2" s="42"/>
      <c r="J2" s="49" t="s">
        <v>1</v>
      </c>
      <c r="K2" s="52"/>
      <c r="L2" s="52"/>
    </row>
    <row r="3" spans="2:12" ht="18.75" customHeight="1">
      <c r="B3" s="53" t="s">
        <v>60</v>
      </c>
      <c r="C3" s="54"/>
      <c r="D3" s="55"/>
      <c r="E3" s="45" t="s">
        <v>64</v>
      </c>
      <c r="F3" s="45" t="s">
        <v>65</v>
      </c>
      <c r="G3" s="44" t="s">
        <v>45</v>
      </c>
      <c r="H3" s="44"/>
      <c r="I3" s="44"/>
      <c r="J3" s="44" t="s">
        <v>46</v>
      </c>
      <c r="K3" s="44"/>
      <c r="L3" s="48"/>
    </row>
    <row r="4" spans="2:12" ht="18.75" customHeight="1">
      <c r="B4" s="28" t="s">
        <v>61</v>
      </c>
      <c r="C4" s="3" t="s">
        <v>62</v>
      </c>
      <c r="D4" s="3" t="s">
        <v>63</v>
      </c>
      <c r="E4" s="46"/>
      <c r="F4" s="46"/>
      <c r="G4" s="3" t="s">
        <v>54</v>
      </c>
      <c r="H4" s="3" t="s">
        <v>48</v>
      </c>
      <c r="I4" s="3" t="s">
        <v>49</v>
      </c>
      <c r="J4" s="3" t="s">
        <v>50</v>
      </c>
      <c r="K4" s="3" t="s">
        <v>55</v>
      </c>
      <c r="L4" s="13" t="s">
        <v>56</v>
      </c>
    </row>
    <row r="5" spans="2:12" ht="14.25">
      <c r="B5" s="20"/>
      <c r="C5" s="29"/>
      <c r="D5" s="29"/>
      <c r="E5" s="29"/>
      <c r="F5" s="22"/>
      <c r="G5" s="22"/>
      <c r="H5" s="21"/>
      <c r="I5" s="21"/>
      <c r="J5" s="22"/>
      <c r="K5" s="21"/>
      <c r="L5" s="23"/>
    </row>
    <row r="6" spans="2:12" ht="14.25">
      <c r="B6" s="20"/>
      <c r="C6" s="29"/>
      <c r="D6" s="29"/>
      <c r="E6" s="29"/>
      <c r="F6" s="22"/>
      <c r="G6" s="22"/>
      <c r="H6" s="21"/>
      <c r="I6" s="21"/>
      <c r="J6" s="22"/>
      <c r="K6" s="21"/>
      <c r="L6" s="23"/>
    </row>
    <row r="7" spans="2:12" ht="14.25">
      <c r="B7" s="20"/>
      <c r="C7" s="29"/>
      <c r="D7" s="29"/>
      <c r="E7" s="29"/>
      <c r="F7" s="22"/>
      <c r="G7" s="22"/>
      <c r="H7" s="21"/>
      <c r="I7" s="21"/>
      <c r="J7" s="22"/>
      <c r="K7" s="21"/>
      <c r="L7" s="23"/>
    </row>
    <row r="8" spans="2:12" ht="14.25">
      <c r="B8" s="20"/>
      <c r="C8" s="29"/>
      <c r="D8" s="29"/>
      <c r="E8" s="29"/>
      <c r="F8" s="22"/>
      <c r="G8" s="22"/>
      <c r="H8" s="21"/>
      <c r="I8" s="21"/>
      <c r="J8" s="22"/>
      <c r="K8" s="21"/>
      <c r="L8" s="23"/>
    </row>
    <row r="9" spans="2:12" ht="14.25">
      <c r="B9" s="20"/>
      <c r="C9" s="29"/>
      <c r="D9" s="29"/>
      <c r="E9" s="29"/>
      <c r="F9" s="22"/>
      <c r="G9" s="22"/>
      <c r="H9" s="21"/>
      <c r="I9" s="21"/>
      <c r="J9" s="22"/>
      <c r="K9" s="21"/>
      <c r="L9" s="23"/>
    </row>
    <row r="10" spans="2:12" ht="14.25">
      <c r="B10" s="20"/>
      <c r="C10" s="29"/>
      <c r="D10" s="29"/>
      <c r="E10" s="29"/>
      <c r="F10" s="22"/>
      <c r="G10" s="22"/>
      <c r="H10" s="21"/>
      <c r="I10" s="21"/>
      <c r="J10" s="22"/>
      <c r="K10" s="21"/>
      <c r="L10" s="23"/>
    </row>
    <row r="11" spans="2:12" ht="14.25">
      <c r="B11" s="20"/>
      <c r="C11" s="29"/>
      <c r="D11" s="29"/>
      <c r="E11" s="29"/>
      <c r="F11" s="22"/>
      <c r="G11" s="22"/>
      <c r="H11" s="21"/>
      <c r="I11" s="21"/>
      <c r="J11" s="22"/>
      <c r="K11" s="21"/>
      <c r="L11" s="23"/>
    </row>
    <row r="12" spans="2:12" ht="14.25">
      <c r="B12" s="20"/>
      <c r="C12" s="29"/>
      <c r="D12" s="29"/>
      <c r="E12" s="29"/>
      <c r="F12" s="22"/>
      <c r="G12" s="22"/>
      <c r="H12" s="21"/>
      <c r="I12" s="21"/>
      <c r="J12" s="22"/>
      <c r="K12" s="21"/>
      <c r="L12" s="23"/>
    </row>
    <row r="13" spans="2:12" ht="14.25">
      <c r="B13" s="20"/>
      <c r="C13" s="29"/>
      <c r="D13" s="29"/>
      <c r="E13" s="29"/>
      <c r="F13" s="22"/>
      <c r="G13" s="22"/>
      <c r="H13" s="21"/>
      <c r="I13" s="21"/>
      <c r="J13" s="22"/>
      <c r="K13" s="21"/>
      <c r="L13" s="23"/>
    </row>
    <row r="14" spans="2:12" ht="14.25">
      <c r="B14" s="20"/>
      <c r="C14" s="29"/>
      <c r="D14" s="29"/>
      <c r="E14" s="29"/>
      <c r="F14" s="22"/>
      <c r="G14" s="22"/>
      <c r="H14" s="21"/>
      <c r="I14" s="21"/>
      <c r="J14" s="22"/>
      <c r="K14" s="21"/>
      <c r="L14" s="23"/>
    </row>
    <row r="15" spans="2:12" ht="14.25">
      <c r="B15" s="20"/>
      <c r="C15" s="29"/>
      <c r="D15" s="29"/>
      <c r="E15" s="29"/>
      <c r="F15" s="22"/>
      <c r="G15" s="22"/>
      <c r="H15" s="21"/>
      <c r="I15" s="21"/>
      <c r="J15" s="22"/>
      <c r="K15" s="21"/>
      <c r="L15" s="23"/>
    </row>
    <row r="16" spans="2:12" ht="14.25">
      <c r="B16" s="20"/>
      <c r="C16" s="29"/>
      <c r="D16" s="29"/>
      <c r="E16" s="29"/>
      <c r="F16" s="22"/>
      <c r="G16" s="22"/>
      <c r="H16" s="21"/>
      <c r="I16" s="21"/>
      <c r="J16" s="22"/>
      <c r="K16" s="21"/>
      <c r="L16" s="23"/>
    </row>
    <row r="17" spans="2:12" ht="14.25">
      <c r="B17" s="20"/>
      <c r="C17" s="29"/>
      <c r="D17" s="29"/>
      <c r="E17" s="29"/>
      <c r="F17" s="22"/>
      <c r="G17" s="22"/>
      <c r="H17" s="21"/>
      <c r="I17" s="21"/>
      <c r="J17" s="22"/>
      <c r="K17" s="21"/>
      <c r="L17" s="23"/>
    </row>
    <row r="18" spans="2:12" ht="14.25">
      <c r="B18" s="20"/>
      <c r="C18" s="29"/>
      <c r="D18" s="29"/>
      <c r="E18" s="29"/>
      <c r="F18" s="22"/>
      <c r="G18" s="22"/>
      <c r="H18" s="21"/>
      <c r="I18" s="21"/>
      <c r="J18" s="22"/>
      <c r="K18" s="21"/>
      <c r="L18" s="23"/>
    </row>
    <row r="19" spans="2:12" ht="15" thickBot="1">
      <c r="B19" s="24"/>
      <c r="C19" s="30"/>
      <c r="D19" s="30"/>
      <c r="E19" s="30"/>
      <c r="F19" s="26"/>
      <c r="G19" s="26"/>
      <c r="H19" s="25"/>
      <c r="I19" s="25"/>
      <c r="J19" s="26"/>
      <c r="K19" s="25"/>
      <c r="L19" s="27"/>
    </row>
    <row r="20" ht="14.25">
      <c r="B20" s="18" t="s">
        <v>57</v>
      </c>
    </row>
    <row r="21" ht="14.25">
      <c r="B21" s="18" t="s">
        <v>58</v>
      </c>
    </row>
  </sheetData>
  <sheetProtection/>
  <mergeCells count="7">
    <mergeCell ref="J3:L3"/>
    <mergeCell ref="D2:I2"/>
    <mergeCell ref="E3:E4"/>
    <mergeCell ref="G3:I3"/>
    <mergeCell ref="F3:F4"/>
    <mergeCell ref="J2:L2"/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广东基础公司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cdel</cp:lastModifiedBy>
  <dcterms:created xsi:type="dcterms:W3CDTF">2003-11-07T11:15:33Z</dcterms:created>
  <dcterms:modified xsi:type="dcterms:W3CDTF">2012-08-15T03:49:38Z</dcterms:modified>
  <cp:category/>
  <cp:version/>
  <cp:contentType/>
  <cp:contentStatus/>
</cp:coreProperties>
</file>